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Sheet1" sheetId="2" r:id="rId1"/>
  </sheets>
  <definedNames>
    <definedName name="_xlnm.Print_Area" localSheetId="0">Sheet1!$A$1:$Y$85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T39" i="2"/>
  <c r="U39" i="2"/>
  <c r="V39" i="2"/>
  <c r="X39" i="2" s="1"/>
  <c r="W39" i="2"/>
  <c r="Y39" i="2" l="1"/>
  <c r="Q47" i="2" l="1"/>
  <c r="P47" i="2"/>
  <c r="Q38" i="2"/>
  <c r="P38" i="2"/>
  <c r="Q33" i="2"/>
  <c r="P33" i="2"/>
  <c r="P32" i="2" s="1"/>
  <c r="Q32" i="2"/>
  <c r="S28" i="2"/>
  <c r="R28" i="2"/>
  <c r="Q28" i="2"/>
  <c r="P28" i="2"/>
  <c r="S17" i="2"/>
  <c r="R17" i="2"/>
  <c r="Q17" i="2"/>
  <c r="P17" i="2"/>
  <c r="M47" i="2"/>
  <c r="L47" i="2"/>
  <c r="M38" i="2"/>
  <c r="L38" i="2"/>
  <c r="M33" i="2"/>
  <c r="L33" i="2"/>
  <c r="O28" i="2"/>
  <c r="N28" i="2"/>
  <c r="M28" i="2"/>
  <c r="L28" i="2"/>
  <c r="O17" i="2"/>
  <c r="N17" i="2"/>
  <c r="M17" i="2"/>
  <c r="L17" i="2"/>
  <c r="L32" i="2" l="1"/>
  <c r="M32" i="2"/>
  <c r="M49" i="2" s="1"/>
  <c r="Q49" i="2"/>
  <c r="S49" i="2"/>
  <c r="O49" i="2"/>
  <c r="X48" i="2"/>
  <c r="X47" i="2" s="1"/>
  <c r="V18" i="2"/>
  <c r="W18" i="2"/>
  <c r="U48" i="2"/>
  <c r="U46" i="2"/>
  <c r="U45" i="2"/>
  <c r="U44" i="2"/>
  <c r="U43" i="2"/>
  <c r="U37" i="2"/>
  <c r="U36" i="2"/>
  <c r="U35" i="2"/>
  <c r="U34" i="2"/>
  <c r="U31" i="2"/>
  <c r="U30" i="2"/>
  <c r="U23" i="2"/>
  <c r="U22" i="2"/>
  <c r="U21" i="2"/>
  <c r="U20" i="2"/>
  <c r="U19" i="2"/>
  <c r="U18" i="2"/>
  <c r="T37" i="2"/>
  <c r="T34" i="2"/>
  <c r="T31" i="2"/>
  <c r="T26" i="2"/>
  <c r="T25" i="2"/>
  <c r="T22" i="2"/>
  <c r="T21" i="2"/>
  <c r="X21" i="2" s="1"/>
  <c r="T20" i="2"/>
  <c r="T18" i="2"/>
  <c r="Y18" i="2" l="1"/>
  <c r="X18" i="2"/>
  <c r="J48" i="2" l="1"/>
  <c r="J47" i="2" s="1"/>
  <c r="J46" i="2"/>
  <c r="J45" i="2"/>
  <c r="J44" i="2"/>
  <c r="J43" i="2"/>
  <c r="J38" i="2"/>
  <c r="J37" i="2"/>
  <c r="J36" i="2"/>
  <c r="J35" i="2"/>
  <c r="J34" i="2"/>
  <c r="J31" i="2"/>
  <c r="J30" i="2"/>
  <c r="J29" i="2"/>
  <c r="J28" i="2" s="1"/>
  <c r="J27" i="2"/>
  <c r="J26" i="2"/>
  <c r="J25" i="2"/>
  <c r="J24" i="2"/>
  <c r="J23" i="2"/>
  <c r="J22" i="2"/>
  <c r="J21" i="2"/>
  <c r="J20" i="2"/>
  <c r="J19" i="2"/>
  <c r="J18" i="2"/>
  <c r="I47" i="2"/>
  <c r="I38" i="2"/>
  <c r="I33" i="2"/>
  <c r="I28" i="2"/>
  <c r="I32" i="2" l="1"/>
  <c r="J33" i="2"/>
  <c r="J32" i="2"/>
  <c r="V22" i="2" l="1"/>
  <c r="X22" i="2" s="1"/>
  <c r="V20" i="2"/>
  <c r="X20" i="2" s="1"/>
  <c r="U47" i="2"/>
  <c r="T47" i="2"/>
  <c r="T38" i="2"/>
  <c r="U29" i="2"/>
  <c r="U28" i="2" s="1"/>
  <c r="T29" i="2"/>
  <c r="U27" i="2"/>
  <c r="U26" i="2"/>
  <c r="U25" i="2"/>
  <c r="U24" i="2"/>
  <c r="V37" i="2"/>
  <c r="X37" i="2" s="1"/>
  <c r="V34" i="2"/>
  <c r="X34" i="2" s="1"/>
  <c r="V31" i="2"/>
  <c r="X31" i="2" s="1"/>
  <c r="X28" i="2" s="1"/>
  <c r="W27" i="2"/>
  <c r="V29" i="2"/>
  <c r="V26" i="2"/>
  <c r="X26" i="2" s="1"/>
  <c r="V25" i="2"/>
  <c r="V47" i="2"/>
  <c r="K33" i="2"/>
  <c r="V38" i="2" l="1"/>
  <c r="Y27" i="2"/>
  <c r="X25" i="2"/>
  <c r="X17" i="2" s="1"/>
  <c r="U17" i="2"/>
  <c r="T28" i="2"/>
  <c r="U33" i="2"/>
  <c r="T33" i="2"/>
  <c r="T32" i="2" s="1"/>
  <c r="T17" i="2"/>
  <c r="U38" i="2"/>
  <c r="V28" i="2"/>
  <c r="V33" i="2"/>
  <c r="V17" i="2"/>
  <c r="U32" i="2" l="1"/>
  <c r="U49" i="2" s="1"/>
  <c r="V32" i="2"/>
  <c r="V49" i="2" s="1"/>
  <c r="T49" i="2"/>
  <c r="K47" i="2" l="1"/>
  <c r="H47" i="2"/>
  <c r="X38" i="2"/>
  <c r="X49" i="2" s="1"/>
  <c r="K38" i="2"/>
  <c r="H38" i="2"/>
  <c r="H33" i="2"/>
  <c r="K28" i="2"/>
  <c r="H28" i="2"/>
  <c r="I17" i="2"/>
  <c r="I49" i="2" s="1"/>
  <c r="J17" i="2"/>
  <c r="J49" i="2" s="1"/>
  <c r="K17" i="2"/>
  <c r="H17" i="2"/>
  <c r="W30" i="2" l="1"/>
  <c r="Y30" i="2" s="1"/>
  <c r="W31" i="2"/>
  <c r="Y31" i="2" s="1"/>
  <c r="W34" i="2"/>
  <c r="Y34" i="2" s="1"/>
  <c r="W46" i="2"/>
  <c r="Y46" i="2" s="1"/>
  <c r="W23" i="2"/>
  <c r="Y23" i="2" s="1"/>
  <c r="W48" i="2"/>
  <c r="Y48" i="2" s="1"/>
  <c r="Y47" i="2" s="1"/>
  <c r="W24" i="2"/>
  <c r="Y24" i="2" s="1"/>
  <c r="W36" i="2"/>
  <c r="Y36" i="2" s="1"/>
  <c r="W25" i="2"/>
  <c r="Y25" i="2" s="1"/>
  <c r="W37" i="2"/>
  <c r="Y37" i="2" s="1"/>
  <c r="W20" i="2"/>
  <c r="Y20" i="2" s="1"/>
  <c r="W44" i="2"/>
  <c r="Y44" i="2" s="1"/>
  <c r="W21" i="2"/>
  <c r="Y21" i="2" s="1"/>
  <c r="W45" i="2"/>
  <c r="Y45" i="2" s="1"/>
  <c r="W22" i="2"/>
  <c r="Y22" i="2" s="1"/>
  <c r="W35" i="2"/>
  <c r="Y35" i="2" s="1"/>
  <c r="W26" i="2"/>
  <c r="Y26" i="2" s="1"/>
  <c r="W29" i="2"/>
  <c r="Y29" i="2" s="1"/>
  <c r="W43" i="2"/>
  <c r="Y43" i="2" s="1"/>
  <c r="W19" i="2"/>
  <c r="Y19" i="2" s="1"/>
  <c r="X33" i="2"/>
  <c r="K32" i="2"/>
  <c r="K49" i="2" s="1"/>
  <c r="H32" i="2"/>
  <c r="H49" i="2" s="1"/>
  <c r="Y33" i="2" l="1"/>
  <c r="Y17" i="2"/>
  <c r="Y38" i="2"/>
  <c r="Y28" i="2"/>
  <c r="W28" i="2"/>
  <c r="W33" i="2"/>
  <c r="W17" i="2"/>
  <c r="W38" i="2"/>
  <c r="W47" i="2"/>
  <c r="Y49" i="2" l="1"/>
  <c r="Y32" i="2"/>
  <c r="W32" i="2"/>
  <c r="W49" i="2" s="1"/>
</calcChain>
</file>

<file path=xl/sharedStrings.xml><?xml version="1.0" encoding="utf-8"?>
<sst xmlns="http://schemas.openxmlformats.org/spreadsheetml/2006/main" count="122" uniqueCount="102">
  <si>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</si>
  <si>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</si>
  <si>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</si>
  <si>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</si>
  <si>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</si>
  <si>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</si>
  <si>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</si>
  <si>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</si>
  <si>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</si>
  <si>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</si>
  <si>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</si>
  <si>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ACTIVIDAD PRESUPUESTARIA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</si>
  <si>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</si>
  <si>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</si>
  <si>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</si>
  <si>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</si>
  <si>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</si>
  <si>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</si>
  <si>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</si>
  <si>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</si>
  <si>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</si>
  <si>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</si>
  <si>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</si>
  <si>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</si>
  <si>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</si>
  <si>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</si>
  <si>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</si>
  <si>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</si>
  <si>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</si>
  <si>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</si>
  <si>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</si>
  <si>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</si>
  <si>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</si>
  <si>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</si>
  <si>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</si>
  <si>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</si>
  <si>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</si>
  <si>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</si>
  <si>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</si>
  <si>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</si>
  <si>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</si>
  <si>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</si>
  <si>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</si>
  <si>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</si>
  <si>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</si>
  <si>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</si>
  <si>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</si>
  <si>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</si>
  <si>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</si>
  <si>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</si>
  <si>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</si>
  <si>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</si>
  <si>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</si>
  <si>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</si>
  <si>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</si>
  <si>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</si>
  <si>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</si>
  <si>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</si>
  <si>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</si>
  <si>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</si>
  <si>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</si>
  <si>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</si>
  <si>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</si>
  <si>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</si>
  <si>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</si>
  <si>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</si>
  <si>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</si>
  <si>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</si>
  <si>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</si>
  <si>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</si>
  <si>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</si>
  <si>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</si>
  <si>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</si>
  <si>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</si>
  <si>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</si>
  <si>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</si>
  <si>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</si>
  <si>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</si>
  <si>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</si>
  <si>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</si>
  <si>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</si>
  <si>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</si>
  <si>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</si>
  <si>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1er. Trimestre</t>
  </si>
  <si>
    <t>2do. Trimestre</t>
  </si>
  <si>
    <t>% Fisica</t>
  </si>
  <si>
    <t>% Financiera</t>
  </si>
  <si>
    <t>Ejecución Fisica              (A)</t>
  </si>
  <si>
    <t xml:space="preserve">Ejecución Financiera    (B)                 </t>
  </si>
  <si>
    <t>1er y 2do. Trimestre</t>
  </si>
  <si>
    <t>JULIO - DICIEMBRE- 2024</t>
  </si>
  <si>
    <t>Programación Fisica Financiera Jul-sept, 2024</t>
  </si>
  <si>
    <t>Ejecucion  Fisica Financiera Jul-sept, 2024</t>
  </si>
  <si>
    <t>Programación Fisica Financiera oct. - Dic, 2024</t>
  </si>
  <si>
    <t>Ejecución Fisica Financiera oct. - Dic, 2024</t>
  </si>
  <si>
    <t>Condensado programación Fisica Financiera jul-dic, 2024</t>
  </si>
  <si>
    <t>Condensado Ejecución Fisica Financiera jul. - dic., 2024</t>
  </si>
  <si>
    <t>% de Ejecución Fisico-Finanaciero, jul-dic. 2024</t>
  </si>
  <si>
    <t>Nota: Este analisis fisico-financiero, Julio-Sept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</si>
  <si>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</si>
  <si>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</si>
  <si>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INFOMRE LOGROS Y SEGUIMIENTO PLAN ESTRATEGICO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</si>
</sst>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14"/>
      <color rgb="FF000000"/>
      <name val="Calibri Light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0" fontId="4" fillId="0" borderId="1" xfId="0" applyFont="1" applyBorder="1"/>
    <xf numFmtId="0" fontId="4" fillId="0" borderId="0" xfId="0" applyFont="1"/>
    <xf numFmtId="43" fontId="4" fillId="0" borderId="0" xfId="1" applyFont="1" applyFill="1" applyBorder="1"/>
    <xf numFmtId="43" fontId="2" fillId="0" borderId="0" xfId="1" applyFont="1" applyFill="1" applyBorder="1"/>
    <xf numFmtId="43" fontId="5" fillId="0" borderId="0" xfId="1" applyFont="1" applyFill="1" applyBorder="1"/>
    <xf numFmtId="0" fontId="2" fillId="0" borderId="0" xfId="0" applyFont="1"/>
    <xf numFmtId="0" fontId="4" fillId="2" borderId="0" xfId="0" applyFont="1" applyFill="1"/>
    <xf numFmtId="4" fontId="0" fillId="0" borderId="0" xfId="0" applyNumberFormat="1"/>
    <xf numFmtId="43" fontId="0" fillId="0" borderId="0" xfId="0" applyNumberFormat="1"/>
    <xf numFmtId="0" fontId="11" fillId="0" borderId="0" xfId="0" applyFont="1"/>
    <xf numFmtId="0" fontId="12" fillId="4" borderId="4" xfId="0" applyFont="1" applyFill="1" applyBorder="1" applyAlignment="1">
      <alignment horizontal="center" vertical="center" wrapText="1"/>
    </xf>
    <xf numFmtId="49" fontId="14" fillId="2" borderId="4" xfId="2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64" fontId="13" fillId="2" borderId="4" xfId="1" applyNumberFormat="1" applyFont="1" applyFill="1" applyBorder="1" applyAlignment="1">
      <alignment vertical="center"/>
    </xf>
    <xf numFmtId="43" fontId="13" fillId="2" borderId="4" xfId="1" applyFont="1" applyFill="1" applyBorder="1" applyAlignment="1">
      <alignment vertical="center"/>
    </xf>
    <xf numFmtId="43" fontId="13" fillId="0" borderId="4" xfId="1" applyFont="1" applyFill="1" applyBorder="1" applyAlignment="1">
      <alignment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164" fontId="13" fillId="0" borderId="4" xfId="1" applyNumberFormat="1" applyFont="1" applyFill="1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165" fontId="13" fillId="2" borderId="4" xfId="1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165" fontId="13" fillId="0" borderId="4" xfId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65" fontId="13" fillId="2" borderId="4" xfId="1" applyNumberFormat="1" applyFont="1" applyFill="1" applyBorder="1" applyAlignment="1">
      <alignment vertical="center" wrapText="1"/>
    </xf>
    <xf numFmtId="165" fontId="13" fillId="0" borderId="4" xfId="1" applyNumberFormat="1" applyFont="1" applyFill="1" applyBorder="1" applyAlignment="1">
      <alignment vertical="center" wrapText="1"/>
    </xf>
    <xf numFmtId="4" fontId="0" fillId="0" borderId="4" xfId="0" applyNumberFormat="1" applyBorder="1"/>
    <xf numFmtId="4" fontId="0" fillId="2" borderId="4" xfId="0" applyNumberFormat="1" applyFill="1" applyBorder="1"/>
    <xf numFmtId="0" fontId="3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right"/>
    </xf>
    <xf numFmtId="0" fontId="13" fillId="3" borderId="4" xfId="0" applyFont="1" applyFill="1" applyBorder="1" applyAlignment="1">
      <alignment horizontal="left" vertical="center" wrapText="1"/>
    </xf>
    <xf numFmtId="164" fontId="13" fillId="3" borderId="4" xfId="0" applyNumberFormat="1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horizontal="left" vertical="center" wrapText="1"/>
    </xf>
    <xf numFmtId="43" fontId="13" fillId="3" borderId="4" xfId="1" applyFont="1" applyFill="1" applyBorder="1" applyAlignment="1">
      <alignment vertical="center" wrapText="1"/>
    </xf>
    <xf numFmtId="0" fontId="0" fillId="3" borderId="0" xfId="0" applyFill="1"/>
    <xf numFmtId="165" fontId="13" fillId="3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3" fillId="3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3" fontId="8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165" fontId="6" fillId="3" borderId="3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0" xfId="0" applyNumberFormat="1" applyFont="1"/>
    <xf numFmtId="2" fontId="4" fillId="0" borderId="0" xfId="0" applyNumberFormat="1" applyFont="1"/>
    <xf numFmtId="0" fontId="8" fillId="0" borderId="0" xfId="0" applyFont="1"/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43" fontId="15" fillId="0" borderId="0" xfId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3" fontId="13" fillId="0" borderId="4" xfId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49" fontId="14" fillId="2" borderId="4" xfId="2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65" fontId="13" fillId="2" borderId="4" xfId="1" applyNumberFormat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347664</xdr:colOff>
      <xdr:row>0</xdr:row>
      <xdr:rowOff>0</xdr:rowOff>
    </xdr:from>
    <xdr:to>
      <xdr:col>13</xdr:col>
      <xdr:colOff>708933</xdr:colOff>
      <xdr:row>4</xdr:row>
      <xdr:rowOff>240393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6E8F10-DCE6-4BD5-8659-5B0CC1B94E89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7664" y="0"/>
          <a:ext cx="3695019" cy="1573893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1023937</xdr:colOff>
      <xdr:row>56</xdr:row>
      <xdr:rowOff>119063</xdr:rowOff>
    </xdr:from>
    <xdr:to>
      <xdr:col>13</xdr:col>
      <xdr:colOff>938665</xdr:colOff>
      <xdr:row>60</xdr:row>
      <xdr:rowOff>62011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10ADEE-1C85-0F5D-57B6-024E97947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3937" y="26193751"/>
          <a:ext cx="324847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topLeftCell="A37" zoomScale="40" zoomScaleNormal="40" zoomScaleSheetLayoutView="40" workbookViewId="0">
      <selection activeCell="I61" sqref="I61"/>
    </sheetView>
  </sheetViews>
  <sheetFormatPr baseColWidth="10" defaultColWidth="11.140625" defaultRowHeight="15" x14ac:dyDescent="0.25"/>
  <cols>
    <col min="1" max="1" width="8.7109375" customWidth="1"/>
    <col min="2" max="2" width="26.85546875" customWidth="1"/>
    <col min="3" max="5" width="7.28515625" customWidth="1"/>
    <col min="6" max="6" width="20.28515625" style="50" customWidth="1"/>
    <col min="7" max="7" width="40.5703125" customWidth="1"/>
    <col min="8" max="11" width="17.85546875" customWidth="1"/>
    <col min="12" max="23" width="16" customWidth="1"/>
    <col min="24" max="25" width="13.42578125" customWidth="1"/>
    <col min="27" max="27" width="12.5703125" bestFit="1" customWidth="1"/>
  </cols>
  <sheetData>
    <row r="1" spans="1:25" ht="25.5" customHeight="1" x14ac:dyDescent="0.25">
      <c r="A1" s="6"/>
      <c r="B1" s="6"/>
      <c r="C1" s="6"/>
      <c r="D1" s="6"/>
      <c r="E1" s="6"/>
      <c r="F1" s="4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5.5" customHeight="1" x14ac:dyDescent="0.25">
      <c r="A2" s="6"/>
      <c r="B2" s="6"/>
      <c r="C2" s="6"/>
      <c r="D2" s="6"/>
      <c r="E2" s="6"/>
      <c r="F2" s="4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5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25.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25.5" customHeight="1" x14ac:dyDescent="0.25">
      <c r="A5" s="33"/>
      <c r="B5" s="33"/>
      <c r="C5" s="33"/>
      <c r="D5" s="33"/>
      <c r="E5" s="33"/>
      <c r="F5" s="42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s="10" customFormat="1" ht="20.25" customHeight="1" x14ac:dyDescent="0.3">
      <c r="A6" s="66" t="s">
        <v>101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s="10" customFormat="1" ht="20.25" customHeight="1" x14ac:dyDescent="0.3">
      <c r="A7" s="66" t="s">
        <v>90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ht="22.5" customHeight="1" x14ac:dyDescent="0.25">
      <c r="A8" s="67" t="s">
        <v>99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22.5" customHeight="1" x14ac:dyDescent="0.25">
      <c r="A9" s="61" t="s">
        <v>100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5" x14ac:dyDescent="0.25">
      <c r="A10" s="82" t="s">
        <v>0</v>
      </c>
      <c r="B10" s="82"/>
      <c r="C10" s="34" t="s">
        <v>1</v>
      </c>
      <c r="D10" s="2"/>
      <c r="E10" s="7"/>
      <c r="F10" s="45"/>
      <c r="G10" s="7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82" t="s">
        <v>2</v>
      </c>
      <c r="B11" s="82"/>
      <c r="C11" s="34" t="s">
        <v>3</v>
      </c>
      <c r="D11" s="2"/>
      <c r="E11" s="7"/>
      <c r="F11" s="45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82" t="s">
        <v>4</v>
      </c>
      <c r="B12" s="82"/>
      <c r="C12" s="34" t="s">
        <v>5</v>
      </c>
      <c r="D12" s="2"/>
      <c r="E12" s="7"/>
      <c r="F12" s="45"/>
      <c r="G12" s="7"/>
      <c r="H12" s="7"/>
      <c r="I12" s="7"/>
      <c r="J12" s="7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1"/>
      <c r="B13" s="7"/>
      <c r="C13" s="7"/>
      <c r="D13" s="7"/>
      <c r="E13" s="7"/>
      <c r="F13" s="45"/>
      <c r="G13" s="7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9" customHeight="1" x14ac:dyDescent="0.25">
      <c r="A14" s="62" t="s">
        <v>6</v>
      </c>
      <c r="B14" s="63" t="s">
        <v>7</v>
      </c>
      <c r="C14" s="63"/>
      <c r="D14" s="63"/>
      <c r="E14" s="63"/>
      <c r="F14" s="63"/>
      <c r="G14" s="63"/>
      <c r="H14" s="63"/>
      <c r="I14" s="63"/>
      <c r="J14" s="63"/>
      <c r="K14" s="63"/>
      <c r="L14" s="63" t="s">
        <v>91</v>
      </c>
      <c r="M14" s="63"/>
      <c r="N14" s="63" t="s">
        <v>92</v>
      </c>
      <c r="O14" s="63"/>
      <c r="P14" s="63" t="s">
        <v>93</v>
      </c>
      <c r="Q14" s="63"/>
      <c r="R14" s="63" t="s">
        <v>94</v>
      </c>
      <c r="S14" s="63"/>
      <c r="T14" s="63" t="s">
        <v>95</v>
      </c>
      <c r="U14" s="63"/>
      <c r="V14" s="63" t="s">
        <v>96</v>
      </c>
      <c r="W14" s="63"/>
      <c r="X14" s="63" t="s">
        <v>97</v>
      </c>
      <c r="Y14" s="63"/>
    </row>
    <row r="15" spans="1:25" ht="51" customHeight="1" x14ac:dyDescent="0.25">
      <c r="A15" s="62"/>
      <c r="B15" s="63" t="s">
        <v>8</v>
      </c>
      <c r="C15" s="63" t="s">
        <v>9</v>
      </c>
      <c r="D15" s="63"/>
      <c r="E15" s="63"/>
      <c r="F15" s="63" t="s">
        <v>10</v>
      </c>
      <c r="G15" s="63" t="s">
        <v>11</v>
      </c>
      <c r="H15" s="63" t="s">
        <v>79</v>
      </c>
      <c r="I15" s="63" t="s">
        <v>80</v>
      </c>
      <c r="J15" s="63" t="s">
        <v>81</v>
      </c>
      <c r="K15" s="63" t="s">
        <v>82</v>
      </c>
      <c r="L15" s="63" t="s">
        <v>83</v>
      </c>
      <c r="M15" s="62"/>
      <c r="N15" s="63" t="s">
        <v>83</v>
      </c>
      <c r="O15" s="62"/>
      <c r="P15" s="63" t="s">
        <v>84</v>
      </c>
      <c r="Q15" s="62"/>
      <c r="R15" s="63" t="s">
        <v>84</v>
      </c>
      <c r="S15" s="63"/>
      <c r="T15" s="63" t="s">
        <v>89</v>
      </c>
      <c r="U15" s="63"/>
      <c r="V15" s="63" t="s">
        <v>89</v>
      </c>
      <c r="W15" s="63"/>
      <c r="X15" s="11" t="s">
        <v>85</v>
      </c>
      <c r="Y15" s="11" t="s">
        <v>86</v>
      </c>
    </row>
    <row r="16" spans="1:25" ht="52.5" customHeight="1" x14ac:dyDescent="0.25">
      <c r="A16" s="62"/>
      <c r="B16" s="63"/>
      <c r="C16" s="11" t="s">
        <v>12</v>
      </c>
      <c r="D16" s="11" t="s">
        <v>13</v>
      </c>
      <c r="E16" s="11" t="s">
        <v>14</v>
      </c>
      <c r="F16" s="63"/>
      <c r="G16" s="63"/>
      <c r="H16" s="63"/>
      <c r="I16" s="63"/>
      <c r="J16" s="63"/>
      <c r="K16" s="63"/>
      <c r="L16" s="11" t="s">
        <v>15</v>
      </c>
      <c r="M16" s="11" t="s">
        <v>16</v>
      </c>
      <c r="N16" s="11" t="s">
        <v>87</v>
      </c>
      <c r="O16" s="11" t="s">
        <v>88</v>
      </c>
      <c r="P16" s="11" t="s">
        <v>15</v>
      </c>
      <c r="Q16" s="11" t="s">
        <v>16</v>
      </c>
      <c r="R16" s="11" t="s">
        <v>17</v>
      </c>
      <c r="S16" s="11" t="s">
        <v>18</v>
      </c>
      <c r="T16" s="11" t="s">
        <v>17</v>
      </c>
      <c r="U16" s="11" t="s">
        <v>18</v>
      </c>
      <c r="V16" s="11" t="s">
        <v>17</v>
      </c>
      <c r="W16" s="11" t="s">
        <v>18</v>
      </c>
      <c r="X16" s="11" t="s">
        <v>19</v>
      </c>
      <c r="Y16" s="11" t="s">
        <v>20</v>
      </c>
    </row>
    <row r="17" spans="1:29" ht="45" customHeight="1" x14ac:dyDescent="0.25">
      <c r="A17" s="37"/>
      <c r="B17" s="72" t="s">
        <v>21</v>
      </c>
      <c r="C17" s="72"/>
      <c r="D17" s="72"/>
      <c r="E17" s="72"/>
      <c r="F17" s="72"/>
      <c r="G17" s="72"/>
      <c r="H17" s="36">
        <f>H18+H19+H20+H21+H22+H23+H24+H25+H26+H27</f>
        <v>385195385</v>
      </c>
      <c r="I17" s="36">
        <f t="shared" ref="I17:S17" si="0">I18+I19+I20+I21+I22+I23+I24+I25+I26+I27</f>
        <v>7669215.0199999865</v>
      </c>
      <c r="J17" s="36">
        <f t="shared" si="0"/>
        <v>392864600.01999998</v>
      </c>
      <c r="K17" s="36">
        <f t="shared" si="0"/>
        <v>77638</v>
      </c>
      <c r="L17" s="36">
        <f t="shared" si="0"/>
        <v>19362</v>
      </c>
      <c r="M17" s="36">
        <f t="shared" si="0"/>
        <v>96486346.25</v>
      </c>
      <c r="N17" s="36">
        <f t="shared" si="0"/>
        <v>15469</v>
      </c>
      <c r="O17" s="36">
        <f t="shared" si="0"/>
        <v>104791997.21000001</v>
      </c>
      <c r="P17" s="36">
        <f t="shared" si="0"/>
        <v>19985</v>
      </c>
      <c r="Q17" s="36">
        <f t="shared" si="0"/>
        <v>96486346.25</v>
      </c>
      <c r="R17" s="36">
        <f t="shared" si="0"/>
        <v>26750</v>
      </c>
      <c r="S17" s="36">
        <f t="shared" si="0"/>
        <v>95889939.610000029</v>
      </c>
      <c r="T17" s="36">
        <f t="shared" ref="T17" si="1">T18+T19+T20+T21+T22+T23+T24+T25+T26+T27</f>
        <v>39347</v>
      </c>
      <c r="U17" s="36">
        <f t="shared" ref="U17" si="2">U18+U19+U20+U21+U22+U23+U24+U25+U26+U27</f>
        <v>192972692.5</v>
      </c>
      <c r="V17" s="36">
        <f t="shared" ref="V17" si="3">V18+V19+V20+V21+V22+V23+V24+V25+V26+V27</f>
        <v>42219</v>
      </c>
      <c r="W17" s="36">
        <f t="shared" ref="W17" si="4">W18+W19+W20+W21+W22+W23+W24+W25+W26+W27</f>
        <v>200681936.82000002</v>
      </c>
      <c r="X17" s="36">
        <f>(X18+X20+X21+X22+X25+X26)/6</f>
        <v>160.1751910136411</v>
      </c>
      <c r="Y17" s="36">
        <f>(Y18+Y19+Y20+Y21+Y22+Y23+Y24+Y25+Y26+Y27)/10</f>
        <v>73.342063062939999</v>
      </c>
    </row>
    <row r="18" spans="1:29" ht="45" customHeight="1" x14ac:dyDescent="0.25">
      <c r="A18" s="73">
        <v>5874</v>
      </c>
      <c r="B18" s="74" t="s">
        <v>22</v>
      </c>
      <c r="C18" s="75">
        <v>3</v>
      </c>
      <c r="D18" s="75">
        <v>3.3</v>
      </c>
      <c r="E18" s="75" t="s">
        <v>23</v>
      </c>
      <c r="F18" s="76" t="s">
        <v>24</v>
      </c>
      <c r="G18" s="15" t="s">
        <v>25</v>
      </c>
      <c r="H18" s="16">
        <v>166636890</v>
      </c>
      <c r="I18" s="17">
        <v>158233006.41</v>
      </c>
      <c r="J18" s="18">
        <f>I18+H18</f>
        <v>324869896.40999997</v>
      </c>
      <c r="K18" s="70">
        <v>63500</v>
      </c>
      <c r="L18" s="70">
        <v>15875</v>
      </c>
      <c r="M18" s="18">
        <v>41784222.5</v>
      </c>
      <c r="N18" s="69">
        <v>11027</v>
      </c>
      <c r="O18" s="18">
        <v>87733321.790000007</v>
      </c>
      <c r="P18" s="70">
        <v>15875</v>
      </c>
      <c r="Q18" s="18">
        <v>41784222.5</v>
      </c>
      <c r="R18" s="69">
        <v>9907</v>
      </c>
      <c r="S18" s="18">
        <v>80059522.600000009</v>
      </c>
      <c r="T18" s="70">
        <f>L18+P18</f>
        <v>31750</v>
      </c>
      <c r="U18" s="18">
        <f>M18+Q18</f>
        <v>83568445</v>
      </c>
      <c r="V18" s="70">
        <f>N18+R18</f>
        <v>20934</v>
      </c>
      <c r="W18" s="18">
        <f>O18+S18</f>
        <v>167792844.39000002</v>
      </c>
      <c r="X18" s="71">
        <f>V18/T18*100</f>
        <v>65.933858267716545</v>
      </c>
      <c r="Y18" s="20">
        <f>W18/U18*100</f>
        <v>200.78493071158618</v>
      </c>
    </row>
    <row r="19" spans="1:29" ht="42.75" customHeight="1" x14ac:dyDescent="0.25">
      <c r="A19" s="73"/>
      <c r="B19" s="74"/>
      <c r="C19" s="75"/>
      <c r="D19" s="75"/>
      <c r="E19" s="75"/>
      <c r="F19" s="76"/>
      <c r="G19" s="15" t="s">
        <v>26</v>
      </c>
      <c r="H19" s="16">
        <v>177140322</v>
      </c>
      <c r="I19" s="17">
        <v>-144591377.27000001</v>
      </c>
      <c r="J19" s="18">
        <f>I19+H19</f>
        <v>32548944.729999989</v>
      </c>
      <c r="K19" s="70"/>
      <c r="L19" s="70"/>
      <c r="M19" s="18">
        <v>44347580.5</v>
      </c>
      <c r="N19" s="69"/>
      <c r="O19" s="18">
        <v>8233564.4100000001</v>
      </c>
      <c r="P19" s="70"/>
      <c r="Q19" s="18">
        <v>44347580.5</v>
      </c>
      <c r="R19" s="69"/>
      <c r="S19" s="18">
        <v>8609921.6300000027</v>
      </c>
      <c r="T19" s="70"/>
      <c r="U19" s="18">
        <f>M19+Q19</f>
        <v>88695161</v>
      </c>
      <c r="V19" s="70"/>
      <c r="W19" s="18">
        <f t="shared" ref="W19:W27" si="5">O19+S19</f>
        <v>16843486.040000003</v>
      </c>
      <c r="X19" s="71"/>
      <c r="Y19" s="20">
        <f t="shared" ref="Y19:Y25" si="6">W19/U19*100</f>
        <v>18.990310012515792</v>
      </c>
    </row>
    <row r="20" spans="1:29" ht="60" x14ac:dyDescent="0.25">
      <c r="A20" s="12" t="s">
        <v>27</v>
      </c>
      <c r="B20" s="15" t="s">
        <v>28</v>
      </c>
      <c r="C20" s="21">
        <v>3</v>
      </c>
      <c r="D20" s="21">
        <v>3.3</v>
      </c>
      <c r="E20" s="21" t="s">
        <v>23</v>
      </c>
      <c r="F20" s="15" t="s">
        <v>29</v>
      </c>
      <c r="G20" s="15" t="s">
        <v>30</v>
      </c>
      <c r="H20" s="16">
        <v>10454747</v>
      </c>
      <c r="I20" s="17">
        <v>-578290.69999999995</v>
      </c>
      <c r="J20" s="18">
        <f>I20+H20</f>
        <v>9876456.3000000007</v>
      </c>
      <c r="K20" s="22">
        <v>35</v>
      </c>
      <c r="L20" s="23">
        <v>10</v>
      </c>
      <c r="M20" s="18">
        <v>2613687</v>
      </c>
      <c r="N20" s="18">
        <v>12</v>
      </c>
      <c r="O20" s="18">
        <v>2370107.73</v>
      </c>
      <c r="P20" s="23">
        <v>9</v>
      </c>
      <c r="Q20" s="18">
        <v>2613687</v>
      </c>
      <c r="R20" s="18">
        <v>5</v>
      </c>
      <c r="S20" s="18">
        <v>2459031.33</v>
      </c>
      <c r="T20" s="23">
        <f>L20+P20</f>
        <v>19</v>
      </c>
      <c r="U20" s="18">
        <f>M20+Q20</f>
        <v>5227374</v>
      </c>
      <c r="V20" s="23">
        <f>N20+R20</f>
        <v>17</v>
      </c>
      <c r="W20" s="18">
        <f t="shared" si="5"/>
        <v>4829139.0600000005</v>
      </c>
      <c r="X20" s="20">
        <f>V20/T20*100</f>
        <v>89.473684210526315</v>
      </c>
      <c r="Y20" s="20">
        <f t="shared" si="6"/>
        <v>92.381740047679784</v>
      </c>
    </row>
    <row r="21" spans="1:29" ht="60" x14ac:dyDescent="0.25">
      <c r="A21" s="12" t="s">
        <v>31</v>
      </c>
      <c r="B21" s="15" t="s">
        <v>32</v>
      </c>
      <c r="C21" s="21">
        <v>3</v>
      </c>
      <c r="D21" s="21">
        <v>3.3</v>
      </c>
      <c r="E21" s="21" t="s">
        <v>23</v>
      </c>
      <c r="F21" s="15" t="s">
        <v>33</v>
      </c>
      <c r="G21" s="15" t="s">
        <v>34</v>
      </c>
      <c r="H21" s="16">
        <v>9804005</v>
      </c>
      <c r="I21" s="17">
        <v>-772232.68</v>
      </c>
      <c r="J21" s="18">
        <f t="shared" ref="J21:J27" si="7">I21+H21</f>
        <v>9031772.3200000003</v>
      </c>
      <c r="K21" s="22">
        <v>5</v>
      </c>
      <c r="L21" s="23">
        <v>2</v>
      </c>
      <c r="M21" s="18">
        <v>2451001</v>
      </c>
      <c r="N21" s="18">
        <v>1</v>
      </c>
      <c r="O21" s="18">
        <v>2456329.5299999998</v>
      </c>
      <c r="P21" s="23">
        <v>1</v>
      </c>
      <c r="Q21" s="18">
        <v>2451001</v>
      </c>
      <c r="R21" s="18">
        <v>0</v>
      </c>
      <c r="S21" s="24">
        <v>1681985.31</v>
      </c>
      <c r="T21" s="23">
        <f>L21+P21</f>
        <v>3</v>
      </c>
      <c r="U21" s="18">
        <f>M21+Q21</f>
        <v>4902002</v>
      </c>
      <c r="V21" s="23">
        <v>1</v>
      </c>
      <c r="W21" s="18">
        <f t="shared" si="5"/>
        <v>4138314.84</v>
      </c>
      <c r="X21" s="20">
        <f>V21/T21*100</f>
        <v>33.333333333333329</v>
      </c>
      <c r="Y21" s="20">
        <f t="shared" si="6"/>
        <v>84.420912924964114</v>
      </c>
    </row>
    <row r="22" spans="1:29" ht="59.25" customHeight="1" x14ac:dyDescent="0.25">
      <c r="A22" s="73">
        <v>6810</v>
      </c>
      <c r="B22" s="74" t="s">
        <v>35</v>
      </c>
      <c r="C22" s="75">
        <v>3</v>
      </c>
      <c r="D22" s="75">
        <v>3.3</v>
      </c>
      <c r="E22" s="75" t="s">
        <v>23</v>
      </c>
      <c r="F22" s="76" t="s">
        <v>36</v>
      </c>
      <c r="G22" s="15" t="s">
        <v>37</v>
      </c>
      <c r="H22" s="25">
        <v>1500000</v>
      </c>
      <c r="I22" s="25">
        <v>-752315.5</v>
      </c>
      <c r="J22" s="18">
        <f t="shared" si="7"/>
        <v>747684.5</v>
      </c>
      <c r="K22" s="77">
        <v>4798</v>
      </c>
      <c r="L22" s="70">
        <v>1200</v>
      </c>
      <c r="M22" s="18">
        <v>375000</v>
      </c>
      <c r="N22" s="69">
        <v>1735</v>
      </c>
      <c r="O22" s="18">
        <v>0</v>
      </c>
      <c r="P22" s="70">
        <v>1300</v>
      </c>
      <c r="Q22" s="18">
        <v>375000</v>
      </c>
      <c r="R22" s="69">
        <v>9306</v>
      </c>
      <c r="S22" s="18">
        <v>0</v>
      </c>
      <c r="T22" s="70">
        <f>L22+P22</f>
        <v>2500</v>
      </c>
      <c r="U22" s="18">
        <f>M22+Q22</f>
        <v>750000</v>
      </c>
      <c r="V22" s="70">
        <f>N22+R22</f>
        <v>11041</v>
      </c>
      <c r="W22" s="18">
        <f t="shared" si="5"/>
        <v>0</v>
      </c>
      <c r="X22" s="71">
        <f>V22/T22*100</f>
        <v>441.64000000000004</v>
      </c>
      <c r="Y22" s="20">
        <f t="shared" si="6"/>
        <v>0</v>
      </c>
    </row>
    <row r="23" spans="1:29" ht="63" customHeight="1" x14ac:dyDescent="0.25">
      <c r="A23" s="73"/>
      <c r="B23" s="74"/>
      <c r="C23" s="75"/>
      <c r="D23" s="75"/>
      <c r="E23" s="75"/>
      <c r="F23" s="76"/>
      <c r="G23" s="15" t="s">
        <v>38</v>
      </c>
      <c r="H23" s="25">
        <v>3170000</v>
      </c>
      <c r="I23" s="25">
        <v>-1238683.8600000001</v>
      </c>
      <c r="J23" s="18">
        <f t="shared" si="7"/>
        <v>1931316.14</v>
      </c>
      <c r="K23" s="77"/>
      <c r="L23" s="70"/>
      <c r="M23" s="18">
        <v>792500</v>
      </c>
      <c r="N23" s="69"/>
      <c r="O23" s="18">
        <v>30514.799999999999</v>
      </c>
      <c r="P23" s="70"/>
      <c r="Q23" s="18">
        <v>792500</v>
      </c>
      <c r="R23" s="69"/>
      <c r="S23" s="18">
        <v>45322.279999999795</v>
      </c>
      <c r="T23" s="70"/>
      <c r="U23" s="18">
        <f>M23+Q23</f>
        <v>1585000</v>
      </c>
      <c r="V23" s="70"/>
      <c r="W23" s="18">
        <f t="shared" si="5"/>
        <v>75837.079999999798</v>
      </c>
      <c r="X23" s="71"/>
      <c r="Y23" s="20">
        <f t="shared" si="6"/>
        <v>4.7846738170346876</v>
      </c>
    </row>
    <row r="24" spans="1:29" ht="54" customHeight="1" x14ac:dyDescent="0.25">
      <c r="A24" s="73"/>
      <c r="B24" s="74"/>
      <c r="C24" s="75"/>
      <c r="D24" s="75"/>
      <c r="E24" s="75"/>
      <c r="F24" s="76"/>
      <c r="G24" s="15" t="s">
        <v>39</v>
      </c>
      <c r="H24" s="25">
        <v>10096760</v>
      </c>
      <c r="I24" s="17">
        <v>-2053050.86</v>
      </c>
      <c r="J24" s="18">
        <f t="shared" si="7"/>
        <v>8043709.1399999997</v>
      </c>
      <c r="K24" s="77"/>
      <c r="L24" s="70"/>
      <c r="M24" s="18">
        <v>2524190</v>
      </c>
      <c r="N24" s="69"/>
      <c r="O24" s="18">
        <v>2005063.73</v>
      </c>
      <c r="P24" s="70"/>
      <c r="Q24" s="18">
        <v>2524190</v>
      </c>
      <c r="R24" s="69"/>
      <c r="S24" s="18">
        <v>1976539.7300000002</v>
      </c>
      <c r="T24" s="70"/>
      <c r="U24" s="18">
        <f t="shared" ref="U24:U27" si="8">M24+Q24</f>
        <v>5048380</v>
      </c>
      <c r="V24" s="70"/>
      <c r="W24" s="18">
        <f t="shared" si="5"/>
        <v>3981603.46</v>
      </c>
      <c r="X24" s="71"/>
      <c r="Y24" s="20">
        <f t="shared" si="6"/>
        <v>78.868933400417561</v>
      </c>
    </row>
    <row r="25" spans="1:29" ht="96" customHeight="1" x14ac:dyDescent="0.25">
      <c r="A25" s="12">
        <v>6811</v>
      </c>
      <c r="B25" s="15" t="s">
        <v>40</v>
      </c>
      <c r="C25" s="14">
        <v>3</v>
      </c>
      <c r="D25" s="14">
        <v>3.3</v>
      </c>
      <c r="E25" s="14" t="s">
        <v>23</v>
      </c>
      <c r="F25" s="15" t="s">
        <v>41</v>
      </c>
      <c r="G25" s="15" t="s">
        <v>42</v>
      </c>
      <c r="H25" s="25">
        <v>2102000</v>
      </c>
      <c r="I25" s="17">
        <v>-1035746.32</v>
      </c>
      <c r="J25" s="18">
        <f t="shared" si="7"/>
        <v>1066253.6800000002</v>
      </c>
      <c r="K25" s="22">
        <v>2800</v>
      </c>
      <c r="L25" s="23">
        <v>675</v>
      </c>
      <c r="M25" s="18">
        <v>525500</v>
      </c>
      <c r="N25" s="18">
        <v>571</v>
      </c>
      <c r="O25" s="18">
        <v>43000</v>
      </c>
      <c r="P25" s="23">
        <v>700</v>
      </c>
      <c r="Q25" s="18">
        <v>525500</v>
      </c>
      <c r="R25" s="18">
        <v>617</v>
      </c>
      <c r="S25" s="26"/>
      <c r="T25" s="23">
        <f>L25+P25</f>
        <v>1375</v>
      </c>
      <c r="U25" s="18">
        <f t="shared" si="8"/>
        <v>1051000</v>
      </c>
      <c r="V25" s="23">
        <f>N25+R25</f>
        <v>1188</v>
      </c>
      <c r="W25" s="18">
        <f t="shared" si="5"/>
        <v>43000</v>
      </c>
      <c r="X25" s="20">
        <f>V25/T25*100</f>
        <v>86.4</v>
      </c>
      <c r="Y25" s="20">
        <f t="shared" si="6"/>
        <v>4.0913415794481445</v>
      </c>
    </row>
    <row r="26" spans="1:29" ht="63" customHeight="1" x14ac:dyDescent="0.25">
      <c r="A26" s="73">
        <v>6812</v>
      </c>
      <c r="B26" s="74" t="s">
        <v>43</v>
      </c>
      <c r="C26" s="75">
        <v>3</v>
      </c>
      <c r="D26" s="75">
        <v>3.3</v>
      </c>
      <c r="E26" s="75" t="s">
        <v>23</v>
      </c>
      <c r="F26" s="76" t="s">
        <v>44</v>
      </c>
      <c r="G26" s="15" t="s">
        <v>45</v>
      </c>
      <c r="H26" s="25">
        <v>585825</v>
      </c>
      <c r="I26" s="17">
        <v>-335825</v>
      </c>
      <c r="J26" s="18">
        <f t="shared" si="7"/>
        <v>250000</v>
      </c>
      <c r="K26" s="77">
        <v>6500</v>
      </c>
      <c r="L26" s="70">
        <v>1600</v>
      </c>
      <c r="M26" s="18">
        <v>146456.25</v>
      </c>
      <c r="N26" s="69">
        <v>2123</v>
      </c>
      <c r="O26" s="18">
        <v>307396.51</v>
      </c>
      <c r="P26" s="70">
        <v>2100</v>
      </c>
      <c r="Q26" s="18">
        <v>146456.25</v>
      </c>
      <c r="R26" s="69">
        <v>6915</v>
      </c>
      <c r="S26" s="18">
        <v>0</v>
      </c>
      <c r="T26" s="70">
        <f>L26+P26</f>
        <v>3700</v>
      </c>
      <c r="U26" s="18">
        <f t="shared" si="8"/>
        <v>292912.5</v>
      </c>
      <c r="V26" s="70">
        <f>N26+R26</f>
        <v>9038</v>
      </c>
      <c r="W26" s="18">
        <f t="shared" si="5"/>
        <v>307396.51</v>
      </c>
      <c r="X26" s="71">
        <f>V26/T26*100</f>
        <v>244.27027027027029</v>
      </c>
      <c r="Y26" s="20">
        <f t="shared" ref="Y26" si="9">W26/U26*100</f>
        <v>104.94482481969871</v>
      </c>
    </row>
    <row r="27" spans="1:29" ht="51" customHeight="1" x14ac:dyDescent="0.25">
      <c r="A27" s="73"/>
      <c r="B27" s="74"/>
      <c r="C27" s="75"/>
      <c r="D27" s="75">
        <v>3.3</v>
      </c>
      <c r="E27" s="75" t="s">
        <v>23</v>
      </c>
      <c r="F27" s="76"/>
      <c r="G27" s="15" t="s">
        <v>46</v>
      </c>
      <c r="H27" s="25">
        <v>3704836</v>
      </c>
      <c r="I27" s="17">
        <v>793730.8</v>
      </c>
      <c r="J27" s="18">
        <f t="shared" si="7"/>
        <v>4498566.8</v>
      </c>
      <c r="K27" s="77"/>
      <c r="L27" s="70"/>
      <c r="M27" s="18">
        <v>926209</v>
      </c>
      <c r="N27" s="69"/>
      <c r="O27" s="18">
        <v>1612698.71</v>
      </c>
      <c r="P27" s="70"/>
      <c r="Q27" s="18">
        <v>926209</v>
      </c>
      <c r="R27" s="69"/>
      <c r="S27" s="18">
        <v>1057616.73</v>
      </c>
      <c r="T27" s="70"/>
      <c r="U27" s="18">
        <f t="shared" si="8"/>
        <v>1852418</v>
      </c>
      <c r="V27" s="70"/>
      <c r="W27" s="18">
        <f t="shared" si="5"/>
        <v>2670315.44</v>
      </c>
      <c r="X27" s="71"/>
      <c r="Y27" s="20">
        <f>W27/U27*100</f>
        <v>144.15296331605501</v>
      </c>
    </row>
    <row r="28" spans="1:29" s="40" customFormat="1" ht="25.5" customHeight="1" x14ac:dyDescent="0.25">
      <c r="A28" s="72" t="s">
        <v>47</v>
      </c>
      <c r="B28" s="72"/>
      <c r="C28" s="72"/>
      <c r="D28" s="72"/>
      <c r="E28" s="72"/>
      <c r="F28" s="72"/>
      <c r="G28" s="72"/>
      <c r="H28" s="38">
        <f>H29+H30+H31</f>
        <v>14862645</v>
      </c>
      <c r="I28" s="38">
        <f t="shared" ref="I28:J28" si="10">I29+I30+I31</f>
        <v>-2467133.9900000002</v>
      </c>
      <c r="J28" s="38">
        <f t="shared" si="10"/>
        <v>12395511.01</v>
      </c>
      <c r="K28" s="38">
        <f t="shared" ref="K28:S28" si="11">K29+K30+K31</f>
        <v>1825</v>
      </c>
      <c r="L28" s="38">
        <f t="shared" si="11"/>
        <v>406</v>
      </c>
      <c r="M28" s="38">
        <f t="shared" si="11"/>
        <v>3869411</v>
      </c>
      <c r="N28" s="38">
        <f t="shared" si="11"/>
        <v>1770</v>
      </c>
      <c r="O28" s="38">
        <f t="shared" si="11"/>
        <v>2934794.1</v>
      </c>
      <c r="P28" s="38">
        <f t="shared" si="11"/>
        <v>1900</v>
      </c>
      <c r="Q28" s="38">
        <f t="shared" si="11"/>
        <v>3869412</v>
      </c>
      <c r="R28" s="38">
        <f t="shared" si="11"/>
        <v>7296</v>
      </c>
      <c r="S28" s="38">
        <f t="shared" si="11"/>
        <v>2436301.4</v>
      </c>
      <c r="T28" s="38">
        <f t="shared" ref="T28" si="12">T29+T30+T31</f>
        <v>2306</v>
      </c>
      <c r="U28" s="38">
        <f t="shared" ref="U28" si="13">U29+U30+U31</f>
        <v>7738823</v>
      </c>
      <c r="V28" s="38">
        <f t="shared" ref="V28" si="14">V29+V30+V31</f>
        <v>9066</v>
      </c>
      <c r="W28" s="38">
        <f t="shared" ref="W28" si="15">W29+W30+W31</f>
        <v>5371095.5</v>
      </c>
      <c r="X28" s="38">
        <f>(X29+X31)/2</f>
        <v>196.57415437987856</v>
      </c>
      <c r="Y28" s="38">
        <f>(Y29+Y30+Y31)/3</f>
        <v>37.153321170559998</v>
      </c>
    </row>
    <row r="29" spans="1:29" ht="47.25" customHeight="1" x14ac:dyDescent="0.25">
      <c r="A29" s="73">
        <v>6814</v>
      </c>
      <c r="B29" s="74" t="s">
        <v>48</v>
      </c>
      <c r="C29" s="75">
        <v>2</v>
      </c>
      <c r="D29" s="75">
        <v>2.2999999999999998</v>
      </c>
      <c r="E29" s="75" t="s">
        <v>49</v>
      </c>
      <c r="F29" s="76" t="s">
        <v>50</v>
      </c>
      <c r="G29" s="15" t="s">
        <v>51</v>
      </c>
      <c r="H29" s="25">
        <v>13014645</v>
      </c>
      <c r="I29" s="17">
        <v>-1641392.36</v>
      </c>
      <c r="J29" s="27">
        <f>I29+H29</f>
        <v>11373252.640000001</v>
      </c>
      <c r="K29" s="77">
        <v>600</v>
      </c>
      <c r="L29" s="70">
        <v>0</v>
      </c>
      <c r="M29" s="18">
        <v>3407411</v>
      </c>
      <c r="N29" s="69">
        <v>0</v>
      </c>
      <c r="O29" s="18">
        <v>2778988.1</v>
      </c>
      <c r="P29" s="70">
        <v>0</v>
      </c>
      <c r="Q29" s="18">
        <v>3407412</v>
      </c>
      <c r="R29" s="69">
        <v>0</v>
      </c>
      <c r="S29" s="18">
        <v>2402873</v>
      </c>
      <c r="T29" s="70">
        <f>L29+P29</f>
        <v>0</v>
      </c>
      <c r="U29" s="18">
        <f>M29+Q29</f>
        <v>6814823</v>
      </c>
      <c r="V29" s="70">
        <f>N29+R29</f>
        <v>0</v>
      </c>
      <c r="W29" s="18">
        <f>O29+S29</f>
        <v>5181861.0999999996</v>
      </c>
      <c r="X29" s="71"/>
      <c r="Y29" s="20">
        <f>W29/U29*100</f>
        <v>76.038087856427083</v>
      </c>
      <c r="AB29" s="8"/>
    </row>
    <row r="30" spans="1:29" ht="48.75" customHeight="1" x14ac:dyDescent="0.25">
      <c r="A30" s="73"/>
      <c r="B30" s="74"/>
      <c r="C30" s="75"/>
      <c r="D30" s="75"/>
      <c r="E30" s="75"/>
      <c r="F30" s="76"/>
      <c r="G30" s="15" t="s">
        <v>52</v>
      </c>
      <c r="H30" s="25">
        <v>615000</v>
      </c>
      <c r="I30" s="17">
        <v>-257999.63</v>
      </c>
      <c r="J30" s="27">
        <f>I30+H30</f>
        <v>357000.37</v>
      </c>
      <c r="K30" s="77"/>
      <c r="L30" s="70"/>
      <c r="M30" s="18">
        <v>153750</v>
      </c>
      <c r="N30" s="69"/>
      <c r="O30" s="18">
        <v>29000</v>
      </c>
      <c r="P30" s="70"/>
      <c r="Q30" s="18">
        <v>153750</v>
      </c>
      <c r="R30" s="69"/>
      <c r="S30" s="18">
        <v>0</v>
      </c>
      <c r="T30" s="70"/>
      <c r="U30" s="18">
        <f>M30+Q30</f>
        <v>307500</v>
      </c>
      <c r="V30" s="70"/>
      <c r="W30" s="18">
        <f>O30+S30</f>
        <v>29000</v>
      </c>
      <c r="X30" s="71"/>
      <c r="Y30" s="20">
        <f t="shared" ref="Y30:Y31" si="16">W30/U30*100</f>
        <v>9.4308943089430901</v>
      </c>
      <c r="AC30" s="8"/>
    </row>
    <row r="31" spans="1:29" ht="86.25" customHeight="1" x14ac:dyDescent="0.25">
      <c r="A31" s="12">
        <v>6813</v>
      </c>
      <c r="B31" s="15" t="s">
        <v>53</v>
      </c>
      <c r="C31" s="21">
        <v>2</v>
      </c>
      <c r="D31" s="21">
        <v>2.2999999999999998</v>
      </c>
      <c r="E31" s="21" t="s">
        <v>49</v>
      </c>
      <c r="F31" s="15" t="s">
        <v>44</v>
      </c>
      <c r="G31" s="15" t="s">
        <v>54</v>
      </c>
      <c r="H31" s="25">
        <v>1233000</v>
      </c>
      <c r="I31" s="16">
        <v>-567742</v>
      </c>
      <c r="J31" s="27">
        <f>I31+H31</f>
        <v>665258</v>
      </c>
      <c r="K31" s="22">
        <v>1225</v>
      </c>
      <c r="L31" s="23">
        <v>406</v>
      </c>
      <c r="M31" s="18">
        <v>308250</v>
      </c>
      <c r="N31" s="18">
        <v>1770</v>
      </c>
      <c r="O31" s="18">
        <v>126806</v>
      </c>
      <c r="P31" s="23">
        <v>1900</v>
      </c>
      <c r="Q31" s="18">
        <v>308250</v>
      </c>
      <c r="R31" s="18">
        <v>7296</v>
      </c>
      <c r="S31" s="18">
        <v>33428.400000000001</v>
      </c>
      <c r="T31" s="23">
        <f>L31+P31</f>
        <v>2306</v>
      </c>
      <c r="U31" s="18">
        <f>M31+Q31</f>
        <v>616500</v>
      </c>
      <c r="V31" s="23">
        <f>N31+R31</f>
        <v>9066</v>
      </c>
      <c r="W31" s="18">
        <f>O31+S31</f>
        <v>160234.4</v>
      </c>
      <c r="X31" s="20">
        <f>V31/T31*100</f>
        <v>393.14830875975713</v>
      </c>
      <c r="Y31" s="20">
        <f t="shared" si="16"/>
        <v>25.990981346309809</v>
      </c>
      <c r="AA31" s="9"/>
    </row>
    <row r="32" spans="1:29" s="40" customFormat="1" ht="22.5" customHeight="1" x14ac:dyDescent="0.25">
      <c r="A32" s="72" t="s">
        <v>55</v>
      </c>
      <c r="B32" s="72"/>
      <c r="C32" s="72"/>
      <c r="D32" s="72"/>
      <c r="E32" s="72"/>
      <c r="F32" s="72"/>
      <c r="G32" s="72"/>
      <c r="H32" s="38">
        <f t="shared" ref="H32:M32" si="17">H33+H38+H47</f>
        <v>485484525</v>
      </c>
      <c r="I32" s="38">
        <f t="shared" si="17"/>
        <v>7957785.9900000039</v>
      </c>
      <c r="J32" s="38">
        <f t="shared" si="17"/>
        <v>493442310.98999995</v>
      </c>
      <c r="K32" s="38">
        <f t="shared" si="17"/>
        <v>15211</v>
      </c>
      <c r="L32" s="38">
        <f t="shared" si="17"/>
        <v>26541</v>
      </c>
      <c r="M32" s="38">
        <f t="shared" si="17"/>
        <v>121371130.75</v>
      </c>
      <c r="N32" s="38"/>
      <c r="O32" s="38"/>
      <c r="P32" s="38">
        <f>P33+P38+P47</f>
        <v>34373</v>
      </c>
      <c r="Q32" s="38">
        <f>Q33+Q38+Q47</f>
        <v>121371130.75</v>
      </c>
      <c r="R32" s="38"/>
      <c r="S32" s="38"/>
      <c r="T32" s="38">
        <f>T33+T38+T47</f>
        <v>60912</v>
      </c>
      <c r="U32" s="38">
        <f>U33+U38+U47</f>
        <v>242742261.5</v>
      </c>
      <c r="V32" s="38">
        <f>V33+V38+V47</f>
        <v>32253</v>
      </c>
      <c r="W32" s="38">
        <f>W33+W38+W47</f>
        <v>332535201.25999999</v>
      </c>
      <c r="X32" s="39">
        <v>58</v>
      </c>
      <c r="Y32" s="38">
        <f>(Y33+Y38+Y47)/3</f>
        <v>148.06856131649729</v>
      </c>
    </row>
    <row r="33" spans="1:25" s="40" customFormat="1" ht="22.5" customHeight="1" x14ac:dyDescent="0.25">
      <c r="A33" s="35"/>
      <c r="B33" s="35"/>
      <c r="C33" s="35"/>
      <c r="D33" s="35"/>
      <c r="E33" s="35"/>
      <c r="F33" s="43"/>
      <c r="G33" s="35"/>
      <c r="H33" s="41">
        <f>H34+H35+H36+H37</f>
        <v>352428787</v>
      </c>
      <c r="I33" s="41">
        <f t="shared" ref="I33:J33" si="18">I34+I35+I36+I37</f>
        <v>9273107.9800000004</v>
      </c>
      <c r="J33" s="41">
        <f t="shared" si="18"/>
        <v>361701894.97999996</v>
      </c>
      <c r="K33" s="41">
        <f>K34+K35+K36+K37</f>
        <v>4692</v>
      </c>
      <c r="L33" s="41">
        <f t="shared" ref="L33:M33" si="19">L34+L35+L36+L37</f>
        <v>1411</v>
      </c>
      <c r="M33" s="41">
        <f t="shared" si="19"/>
        <v>88107196.75</v>
      </c>
      <c r="N33" s="41"/>
      <c r="O33" s="41"/>
      <c r="P33" s="41">
        <f t="shared" ref="P33:Q33" si="20">P34+P35+P36+P37</f>
        <v>1243</v>
      </c>
      <c r="Q33" s="41">
        <f t="shared" si="20"/>
        <v>88107196.75</v>
      </c>
      <c r="R33" s="41"/>
      <c r="S33" s="41"/>
      <c r="T33" s="41">
        <f t="shared" ref="T33" si="21">T34+T35+T36+T37</f>
        <v>2654</v>
      </c>
      <c r="U33" s="41">
        <f t="shared" ref="U33" si="22">U34+U35+U36+U37</f>
        <v>176214393.5</v>
      </c>
      <c r="V33" s="41">
        <f t="shared" ref="V33" si="23">V34+V35+V36+V37</f>
        <v>1222</v>
      </c>
      <c r="W33" s="41">
        <f t="shared" ref="W33" si="24">W34+W35+W36+W37</f>
        <v>268310909.13999999</v>
      </c>
      <c r="X33" s="41">
        <f>(X34+X35+X36+X37)/2</f>
        <v>146.53212700973896</v>
      </c>
      <c r="Y33" s="41">
        <f>(Y34+Y35+Y36+Y37)/4</f>
        <v>134.23020367599634</v>
      </c>
    </row>
    <row r="34" spans="1:25" ht="39.75" customHeight="1" x14ac:dyDescent="0.25">
      <c r="A34" s="73" t="s">
        <v>56</v>
      </c>
      <c r="B34" s="74" t="s">
        <v>57</v>
      </c>
      <c r="C34" s="78">
        <v>3</v>
      </c>
      <c r="D34" s="78">
        <v>3.4</v>
      </c>
      <c r="E34" s="78" t="s">
        <v>58</v>
      </c>
      <c r="F34" s="76" t="s">
        <v>59</v>
      </c>
      <c r="G34" s="15" t="s">
        <v>60</v>
      </c>
      <c r="H34" s="25">
        <v>272716041</v>
      </c>
      <c r="I34" s="17">
        <v>4687969.08</v>
      </c>
      <c r="J34" s="27">
        <f>I34+H34</f>
        <v>277404010.07999998</v>
      </c>
      <c r="K34" s="70">
        <v>4252</v>
      </c>
      <c r="L34" s="70">
        <v>1326</v>
      </c>
      <c r="M34" s="18">
        <v>68179010.25</v>
      </c>
      <c r="N34" s="69">
        <v>80</v>
      </c>
      <c r="O34" s="18">
        <v>97082159.699999988</v>
      </c>
      <c r="P34" s="70">
        <v>1153</v>
      </c>
      <c r="Q34" s="18">
        <v>68179010.25</v>
      </c>
      <c r="R34" s="69">
        <v>683</v>
      </c>
      <c r="S34" s="18">
        <v>120106100.87</v>
      </c>
      <c r="T34" s="70">
        <f>L34+P34</f>
        <v>2479</v>
      </c>
      <c r="U34" s="18">
        <f>M34+Q34</f>
        <v>136358020.5</v>
      </c>
      <c r="V34" s="70">
        <f>N34+R34</f>
        <v>763</v>
      </c>
      <c r="W34" s="18">
        <f>O34+S34</f>
        <v>217188260.56999999</v>
      </c>
      <c r="X34" s="71">
        <f>V34/T34*100</f>
        <v>30.778539733763616</v>
      </c>
      <c r="Y34" s="20">
        <f>W34/U34*100</f>
        <v>159.2779506285074</v>
      </c>
    </row>
    <row r="35" spans="1:25" ht="75" customHeight="1" x14ac:dyDescent="0.25">
      <c r="A35" s="73"/>
      <c r="B35" s="74"/>
      <c r="C35" s="78"/>
      <c r="D35" s="78"/>
      <c r="E35" s="78"/>
      <c r="F35" s="76"/>
      <c r="G35" s="15" t="s">
        <v>61</v>
      </c>
      <c r="H35" s="25">
        <v>25587145</v>
      </c>
      <c r="I35" s="16">
        <v>-13085671.74</v>
      </c>
      <c r="J35" s="27">
        <f>I35+H35</f>
        <v>12501473.26</v>
      </c>
      <c r="K35" s="70"/>
      <c r="L35" s="70"/>
      <c r="M35" s="18">
        <v>6396786.25</v>
      </c>
      <c r="N35" s="69"/>
      <c r="O35" s="18">
        <v>965636.65</v>
      </c>
      <c r="P35" s="70"/>
      <c r="Q35" s="18">
        <v>6396786.25</v>
      </c>
      <c r="R35" s="69"/>
      <c r="S35" s="18">
        <v>7960102.4100000001</v>
      </c>
      <c r="T35" s="70"/>
      <c r="U35" s="18">
        <f>M35+Q35</f>
        <v>12793572.5</v>
      </c>
      <c r="V35" s="70"/>
      <c r="W35" s="18">
        <f>O35+S35</f>
        <v>8925739.0600000005</v>
      </c>
      <c r="X35" s="71"/>
      <c r="Y35" s="20">
        <f t="shared" ref="Y35:Y37" si="25">W35/U35*100</f>
        <v>69.767369982074996</v>
      </c>
    </row>
    <row r="36" spans="1:25" ht="42.75" customHeight="1" x14ac:dyDescent="0.25">
      <c r="A36" s="73"/>
      <c r="B36" s="74"/>
      <c r="C36" s="78"/>
      <c r="D36" s="78"/>
      <c r="E36" s="78"/>
      <c r="F36" s="76"/>
      <c r="G36" s="15" t="s">
        <v>62</v>
      </c>
      <c r="H36" s="25">
        <v>24436141</v>
      </c>
      <c r="I36" s="17">
        <v>5455978.2000000002</v>
      </c>
      <c r="J36" s="27">
        <f>I36+H36</f>
        <v>29892119.199999999</v>
      </c>
      <c r="K36" s="19">
        <v>180</v>
      </c>
      <c r="L36" s="70"/>
      <c r="M36" s="18">
        <v>6109035.25</v>
      </c>
      <c r="N36" s="69"/>
      <c r="O36" s="18">
        <v>7074245.7199999997</v>
      </c>
      <c r="P36" s="70"/>
      <c r="Q36" s="18">
        <v>6109035.25</v>
      </c>
      <c r="R36" s="69"/>
      <c r="S36" s="18">
        <v>9235882.4600000009</v>
      </c>
      <c r="T36" s="70"/>
      <c r="U36" s="18">
        <f>M36+Q36</f>
        <v>12218070.5</v>
      </c>
      <c r="V36" s="70"/>
      <c r="W36" s="18">
        <f>O36+S36</f>
        <v>16310128.18</v>
      </c>
      <c r="X36" s="71"/>
      <c r="Y36" s="20">
        <f t="shared" si="25"/>
        <v>133.49184865155263</v>
      </c>
    </row>
    <row r="37" spans="1:25" ht="60" x14ac:dyDescent="0.25">
      <c r="A37" s="12" t="s">
        <v>63</v>
      </c>
      <c r="B37" s="13" t="s">
        <v>64</v>
      </c>
      <c r="C37" s="28">
        <v>3</v>
      </c>
      <c r="D37" s="28">
        <v>3.4</v>
      </c>
      <c r="E37" s="28" t="s">
        <v>58</v>
      </c>
      <c r="F37" s="15"/>
      <c r="G37" s="15" t="s">
        <v>65</v>
      </c>
      <c r="H37" s="25">
        <v>29689460</v>
      </c>
      <c r="I37" s="17">
        <v>12214832.439999999</v>
      </c>
      <c r="J37" s="27">
        <f>I37+H37</f>
        <v>41904292.439999998</v>
      </c>
      <c r="K37" s="19">
        <v>260</v>
      </c>
      <c r="L37" s="23">
        <v>85</v>
      </c>
      <c r="M37" s="18">
        <v>7422365</v>
      </c>
      <c r="N37" s="18">
        <v>109</v>
      </c>
      <c r="O37" s="18">
        <v>3545848</v>
      </c>
      <c r="P37" s="23">
        <v>90</v>
      </c>
      <c r="Q37" s="18">
        <v>7422365</v>
      </c>
      <c r="R37" s="18">
        <v>350</v>
      </c>
      <c r="S37" s="18">
        <v>22340933.329999998</v>
      </c>
      <c r="T37" s="23">
        <f>L37+P37</f>
        <v>175</v>
      </c>
      <c r="U37" s="18">
        <f>M37+Q37</f>
        <v>14844730</v>
      </c>
      <c r="V37" s="23">
        <f>N37+R37</f>
        <v>459</v>
      </c>
      <c r="W37" s="18">
        <f>O37+S37</f>
        <v>25886781.329999998</v>
      </c>
      <c r="X37" s="20">
        <f>V37/T37*100</f>
        <v>262.28571428571428</v>
      </c>
      <c r="Y37" s="20">
        <f t="shared" si="25"/>
        <v>174.38364544185038</v>
      </c>
    </row>
    <row r="38" spans="1:25" s="40" customFormat="1" ht="20.25" customHeight="1" x14ac:dyDescent="0.25">
      <c r="A38" s="72"/>
      <c r="B38" s="72"/>
      <c r="C38" s="72"/>
      <c r="D38" s="72"/>
      <c r="E38" s="72"/>
      <c r="F38" s="72"/>
      <c r="G38" s="72"/>
      <c r="H38" s="41">
        <f t="shared" ref="H38:M38" si="26">H39+H43+H44+H45+H46</f>
        <v>110671448</v>
      </c>
      <c r="I38" s="41">
        <f t="shared" si="26"/>
        <v>-17813543.049999997</v>
      </c>
      <c r="J38" s="41">
        <f t="shared" si="26"/>
        <v>92857904.950000003</v>
      </c>
      <c r="K38" s="41">
        <f t="shared" si="26"/>
        <v>10514</v>
      </c>
      <c r="L38" s="41">
        <f t="shared" si="26"/>
        <v>25128</v>
      </c>
      <c r="M38" s="41">
        <f t="shared" si="26"/>
        <v>27667862</v>
      </c>
      <c r="N38" s="41"/>
      <c r="O38" s="41"/>
      <c r="P38" s="41">
        <f>P39+P43+P44+P45+P46</f>
        <v>33129</v>
      </c>
      <c r="Q38" s="41">
        <f>Q39+Q43+Q44+Q45+Q46</f>
        <v>27667862</v>
      </c>
      <c r="R38" s="41"/>
      <c r="S38" s="41"/>
      <c r="T38" s="41">
        <f>T39+T43+T44+T45+T46</f>
        <v>58257</v>
      </c>
      <c r="U38" s="41">
        <f>U39+U43+U44+U45+U46</f>
        <v>55335724</v>
      </c>
      <c r="V38" s="41">
        <f>V39+V43+V44+V45+V46</f>
        <v>31030</v>
      </c>
      <c r="W38" s="41">
        <f>W39+W43+W44+W45+W46</f>
        <v>45377945.550000004</v>
      </c>
      <c r="X38" s="41">
        <f>X39+X43+X44+X45+X46</f>
        <v>53.263985443809325</v>
      </c>
      <c r="Y38" s="41">
        <f>(Y39+Y43+Y44+Y45+Y46)/5</f>
        <v>141.58641585473902</v>
      </c>
    </row>
    <row r="39" spans="1:25" hidden="1" x14ac:dyDescent="0.25">
      <c r="A39" s="73" t="s">
        <v>66</v>
      </c>
      <c r="B39" s="74" t="s">
        <v>67</v>
      </c>
      <c r="C39" s="75">
        <v>3</v>
      </c>
      <c r="D39" s="75">
        <v>3.4</v>
      </c>
      <c r="E39" s="75" t="s">
        <v>58</v>
      </c>
      <c r="F39" s="76" t="s">
        <v>68</v>
      </c>
      <c r="G39" s="74" t="s">
        <v>69</v>
      </c>
      <c r="H39" s="79">
        <v>74460648</v>
      </c>
      <c r="I39" s="80">
        <v>-18284122.379999999</v>
      </c>
      <c r="J39" s="81">
        <f>I39+H39</f>
        <v>56176525.620000005</v>
      </c>
      <c r="K39" s="77">
        <v>10514</v>
      </c>
      <c r="L39" s="70">
        <v>25128</v>
      </c>
      <c r="M39" s="69">
        <v>18615162</v>
      </c>
      <c r="N39" s="69">
        <v>18487</v>
      </c>
      <c r="O39" s="69">
        <v>9311144.8699999992</v>
      </c>
      <c r="P39" s="70">
        <v>33129</v>
      </c>
      <c r="Q39" s="69">
        <v>18615162</v>
      </c>
      <c r="R39" s="69">
        <v>12543</v>
      </c>
      <c r="S39" s="69">
        <v>24750010.690000001</v>
      </c>
      <c r="T39" s="70">
        <f>L39+P39</f>
        <v>58257</v>
      </c>
      <c r="U39" s="69">
        <f>M39+Q39</f>
        <v>37230324</v>
      </c>
      <c r="V39" s="70">
        <f>N39+R39</f>
        <v>31030</v>
      </c>
      <c r="W39" s="69">
        <f>O39+S39</f>
        <v>34061155.560000002</v>
      </c>
      <c r="X39" s="70">
        <f>V39/T39*100</f>
        <v>53.263985443809325</v>
      </c>
      <c r="Y39" s="70">
        <f>W39/U39*100</f>
        <v>91.487668922784565</v>
      </c>
    </row>
    <row r="40" spans="1:25" ht="7.5" customHeight="1" x14ac:dyDescent="0.25">
      <c r="A40" s="73"/>
      <c r="B40" s="74"/>
      <c r="C40" s="75"/>
      <c r="D40" s="75"/>
      <c r="E40" s="75"/>
      <c r="F40" s="76"/>
      <c r="G40" s="74"/>
      <c r="H40" s="79"/>
      <c r="I40" s="80"/>
      <c r="J40" s="81"/>
      <c r="K40" s="77"/>
      <c r="L40" s="70"/>
      <c r="M40" s="69"/>
      <c r="N40" s="69"/>
      <c r="O40" s="69"/>
      <c r="P40" s="70"/>
      <c r="Q40" s="69"/>
      <c r="R40" s="69"/>
      <c r="S40" s="69"/>
      <c r="T40" s="70"/>
      <c r="U40" s="69"/>
      <c r="V40" s="70"/>
      <c r="W40" s="69"/>
      <c r="X40" s="70"/>
      <c r="Y40" s="70"/>
    </row>
    <row r="41" spans="1:25" x14ac:dyDescent="0.25">
      <c r="A41" s="73"/>
      <c r="B41" s="74"/>
      <c r="C41" s="75"/>
      <c r="D41" s="75"/>
      <c r="E41" s="75"/>
      <c r="F41" s="76"/>
      <c r="G41" s="74"/>
      <c r="H41" s="79"/>
      <c r="I41" s="80"/>
      <c r="J41" s="81"/>
      <c r="K41" s="77"/>
      <c r="L41" s="70"/>
      <c r="M41" s="69"/>
      <c r="N41" s="69"/>
      <c r="O41" s="69"/>
      <c r="P41" s="70"/>
      <c r="Q41" s="69"/>
      <c r="R41" s="69"/>
      <c r="S41" s="69"/>
      <c r="T41" s="70"/>
      <c r="U41" s="69"/>
      <c r="V41" s="70"/>
      <c r="W41" s="69"/>
      <c r="X41" s="70"/>
      <c r="Y41" s="70"/>
    </row>
    <row r="42" spans="1:25" x14ac:dyDescent="0.25">
      <c r="A42" s="73"/>
      <c r="B42" s="74"/>
      <c r="C42" s="75"/>
      <c r="D42" s="75"/>
      <c r="E42" s="75"/>
      <c r="F42" s="76"/>
      <c r="G42" s="74"/>
      <c r="H42" s="79"/>
      <c r="I42" s="80"/>
      <c r="J42" s="81"/>
      <c r="K42" s="77"/>
      <c r="L42" s="70"/>
      <c r="M42" s="69"/>
      <c r="N42" s="69"/>
      <c r="O42" s="69"/>
      <c r="P42" s="70"/>
      <c r="Q42" s="69"/>
      <c r="R42" s="69"/>
      <c r="S42" s="69"/>
      <c r="T42" s="70"/>
      <c r="U42" s="69"/>
      <c r="V42" s="70"/>
      <c r="W42" s="69"/>
      <c r="X42" s="70"/>
      <c r="Y42" s="70"/>
    </row>
    <row r="43" spans="1:25" ht="45.75" customHeight="1" x14ac:dyDescent="0.25">
      <c r="A43" s="73"/>
      <c r="B43" s="74"/>
      <c r="C43" s="75"/>
      <c r="D43" s="75"/>
      <c r="E43" s="75"/>
      <c r="F43" s="76"/>
      <c r="G43" s="15" t="s">
        <v>70</v>
      </c>
      <c r="H43" s="29">
        <v>1050000</v>
      </c>
      <c r="I43" s="17">
        <v>4441224.16</v>
      </c>
      <c r="J43" s="30">
        <f>I43+H43</f>
        <v>5491224.1600000001</v>
      </c>
      <c r="K43" s="77"/>
      <c r="L43" s="70"/>
      <c r="M43" s="18">
        <v>262500</v>
      </c>
      <c r="N43" s="69"/>
      <c r="O43" s="18">
        <v>1663486.65</v>
      </c>
      <c r="P43" s="70"/>
      <c r="Q43" s="18">
        <v>262500</v>
      </c>
      <c r="R43" s="69"/>
      <c r="S43" s="18">
        <v>1195163.1999999997</v>
      </c>
      <c r="T43" s="70"/>
      <c r="U43" s="18">
        <f>M43+Q43</f>
        <v>525000</v>
      </c>
      <c r="V43" s="70"/>
      <c r="W43" s="18">
        <f>O43+S43</f>
        <v>2858649.8499999996</v>
      </c>
      <c r="X43" s="70"/>
      <c r="Y43" s="23">
        <f>W43/U43*100</f>
        <v>544.50473333333321</v>
      </c>
    </row>
    <row r="44" spans="1:25" ht="47.25" customHeight="1" x14ac:dyDescent="0.25">
      <c r="A44" s="73"/>
      <c r="B44" s="74"/>
      <c r="C44" s="75"/>
      <c r="D44" s="75"/>
      <c r="E44" s="75"/>
      <c r="F44" s="76"/>
      <c r="G44" s="13" t="s">
        <v>71</v>
      </c>
      <c r="H44" s="29">
        <v>28950000</v>
      </c>
      <c r="I44" s="17">
        <v>-1118095.3799999999</v>
      </c>
      <c r="J44" s="30">
        <f>I44+H44</f>
        <v>27831904.620000001</v>
      </c>
      <c r="K44" s="77"/>
      <c r="L44" s="70"/>
      <c r="M44" s="18">
        <v>7237500</v>
      </c>
      <c r="N44" s="69"/>
      <c r="O44" s="18">
        <v>658385.72</v>
      </c>
      <c r="P44" s="70"/>
      <c r="Q44" s="18">
        <v>7237500</v>
      </c>
      <c r="R44" s="69"/>
      <c r="S44" s="31">
        <v>7563201.0899999999</v>
      </c>
      <c r="T44" s="70"/>
      <c r="U44" s="18">
        <f>M44+Q44</f>
        <v>14475000</v>
      </c>
      <c r="V44" s="70"/>
      <c r="W44" s="18">
        <f>O44+S44</f>
        <v>8221586.8099999996</v>
      </c>
      <c r="X44" s="70"/>
      <c r="Y44" s="23">
        <f t="shared" ref="Y44:Y46" si="27">W44/U44*100</f>
        <v>56.798527184801387</v>
      </c>
    </row>
    <row r="45" spans="1:25" ht="55.5" customHeight="1" x14ac:dyDescent="0.25">
      <c r="A45" s="73"/>
      <c r="B45" s="74"/>
      <c r="C45" s="75"/>
      <c r="D45" s="75"/>
      <c r="E45" s="75"/>
      <c r="F45" s="76"/>
      <c r="G45" s="13" t="s">
        <v>72</v>
      </c>
      <c r="H45" s="29">
        <v>4370000</v>
      </c>
      <c r="I45" s="17">
        <v>-2026496.55</v>
      </c>
      <c r="J45" s="30">
        <f>I45+H45</f>
        <v>2343503.4500000002</v>
      </c>
      <c r="K45" s="77"/>
      <c r="L45" s="70"/>
      <c r="M45" s="18">
        <v>1092500</v>
      </c>
      <c r="N45" s="69"/>
      <c r="O45" s="18">
        <v>51351.48</v>
      </c>
      <c r="P45" s="70"/>
      <c r="Q45" s="18">
        <v>1092500</v>
      </c>
      <c r="R45" s="69"/>
      <c r="S45" s="18">
        <v>116582.48999999999</v>
      </c>
      <c r="T45" s="70"/>
      <c r="U45" s="18">
        <f>M45+Q45</f>
        <v>2185000</v>
      </c>
      <c r="V45" s="70"/>
      <c r="W45" s="18">
        <f>O45+S45</f>
        <v>167933.97</v>
      </c>
      <c r="X45" s="70"/>
      <c r="Y45" s="23">
        <f t="shared" si="27"/>
        <v>7.6857652173913049</v>
      </c>
    </row>
    <row r="46" spans="1:25" ht="40.5" customHeight="1" x14ac:dyDescent="0.25">
      <c r="A46" s="73"/>
      <c r="B46" s="74"/>
      <c r="C46" s="75"/>
      <c r="D46" s="75"/>
      <c r="E46" s="75"/>
      <c r="F46" s="76"/>
      <c r="G46" s="13" t="s">
        <v>73</v>
      </c>
      <c r="H46" s="29">
        <v>1840800</v>
      </c>
      <c r="I46" s="32">
        <v>-826052.9</v>
      </c>
      <c r="J46" s="30">
        <f>I46+H46</f>
        <v>1014747.1</v>
      </c>
      <c r="K46" s="77"/>
      <c r="L46" s="70"/>
      <c r="M46" s="18">
        <v>460200</v>
      </c>
      <c r="N46" s="69"/>
      <c r="O46" s="18">
        <v>0</v>
      </c>
      <c r="P46" s="70"/>
      <c r="Q46" s="18">
        <v>460200</v>
      </c>
      <c r="R46" s="69"/>
      <c r="S46" s="31">
        <v>68619.360000000001</v>
      </c>
      <c r="T46" s="70"/>
      <c r="U46" s="18">
        <f>M46+Q46</f>
        <v>920400</v>
      </c>
      <c r="V46" s="70"/>
      <c r="W46" s="18">
        <f>O46+S46</f>
        <v>68619.360000000001</v>
      </c>
      <c r="X46" s="70"/>
      <c r="Y46" s="23">
        <f t="shared" si="27"/>
        <v>7.4553846153846148</v>
      </c>
    </row>
    <row r="47" spans="1:25" s="40" customFormat="1" ht="24.75" customHeight="1" x14ac:dyDescent="0.25">
      <c r="A47" s="72"/>
      <c r="B47" s="72"/>
      <c r="C47" s="72"/>
      <c r="D47" s="72"/>
      <c r="E47" s="72"/>
      <c r="F47" s="72"/>
      <c r="G47" s="72"/>
      <c r="H47" s="41">
        <f>H48</f>
        <v>22384290</v>
      </c>
      <c r="I47" s="41">
        <f t="shared" ref="I47:J47" si="28">I48</f>
        <v>16498221.060000001</v>
      </c>
      <c r="J47" s="41">
        <f t="shared" si="28"/>
        <v>38882511.060000002</v>
      </c>
      <c r="K47" s="41">
        <f t="shared" ref="K47:Y47" si="29">K48</f>
        <v>5</v>
      </c>
      <c r="L47" s="41">
        <f t="shared" si="29"/>
        <v>2</v>
      </c>
      <c r="M47" s="41">
        <f t="shared" si="29"/>
        <v>5596072</v>
      </c>
      <c r="N47" s="41"/>
      <c r="O47" s="41"/>
      <c r="P47" s="41">
        <f t="shared" ref="P47:Q47" si="30">P48</f>
        <v>1</v>
      </c>
      <c r="Q47" s="41">
        <f t="shared" si="30"/>
        <v>5596072</v>
      </c>
      <c r="R47" s="41"/>
      <c r="S47" s="41"/>
      <c r="T47" s="41">
        <f t="shared" ref="T47" si="31">T48</f>
        <v>1</v>
      </c>
      <c r="U47" s="41">
        <f t="shared" ref="U47" si="32">U48</f>
        <v>11192144</v>
      </c>
      <c r="V47" s="41">
        <f t="shared" ref="V47" si="33">V48</f>
        <v>1</v>
      </c>
      <c r="W47" s="41">
        <f t="shared" ref="W47" si="34">W48</f>
        <v>18846346.57</v>
      </c>
      <c r="X47" s="41">
        <f>X48</f>
        <v>100</v>
      </c>
      <c r="Y47" s="41">
        <f t="shared" si="29"/>
        <v>168.38906441875659</v>
      </c>
    </row>
    <row r="48" spans="1:25" ht="87" customHeight="1" x14ac:dyDescent="0.25">
      <c r="A48" s="12" t="s">
        <v>74</v>
      </c>
      <c r="B48" s="13" t="s">
        <v>75</v>
      </c>
      <c r="C48" s="14">
        <v>3</v>
      </c>
      <c r="D48" s="14">
        <v>3.4</v>
      </c>
      <c r="E48" s="14" t="s">
        <v>58</v>
      </c>
      <c r="F48" s="15" t="s">
        <v>76</v>
      </c>
      <c r="G48" s="15" t="s">
        <v>77</v>
      </c>
      <c r="H48" s="25">
        <v>22384290</v>
      </c>
      <c r="I48" s="16">
        <v>16498221.060000001</v>
      </c>
      <c r="J48" s="27">
        <f>H48+I48</f>
        <v>38882511.060000002</v>
      </c>
      <c r="K48" s="22">
        <v>5</v>
      </c>
      <c r="L48" s="19">
        <v>2</v>
      </c>
      <c r="M48" s="18">
        <v>5596072</v>
      </c>
      <c r="N48" s="18">
        <v>0</v>
      </c>
      <c r="O48" s="18">
        <v>7915075.6600000001</v>
      </c>
      <c r="P48" s="19">
        <v>1</v>
      </c>
      <c r="Q48" s="18">
        <v>5596072</v>
      </c>
      <c r="R48" s="18">
        <v>1</v>
      </c>
      <c r="S48" s="18">
        <v>10931270.91</v>
      </c>
      <c r="T48" s="19">
        <v>1</v>
      </c>
      <c r="U48" s="18">
        <f>M48+Q48</f>
        <v>11192144</v>
      </c>
      <c r="V48" s="19">
        <v>1</v>
      </c>
      <c r="W48" s="18">
        <f>O48+S48</f>
        <v>18846346.57</v>
      </c>
      <c r="X48" s="19">
        <f>R48/P48*100</f>
        <v>100</v>
      </c>
      <c r="Y48" s="19">
        <f>W48/U48*100</f>
        <v>168.38906441875659</v>
      </c>
    </row>
    <row r="49" spans="1:25" s="40" customFormat="1" ht="30.75" customHeight="1" thickBot="1" x14ac:dyDescent="0.3">
      <c r="A49" s="86"/>
      <c r="B49" s="87" t="s">
        <v>78</v>
      </c>
      <c r="C49" s="87"/>
      <c r="D49" s="87"/>
      <c r="E49" s="87"/>
      <c r="F49" s="87"/>
      <c r="G49" s="87"/>
      <c r="H49" s="51">
        <f>H17+H28+H32</f>
        <v>885542555</v>
      </c>
      <c r="I49" s="51">
        <f>I17+I28+I32</f>
        <v>13159867.01999999</v>
      </c>
      <c r="J49" s="51">
        <f t="shared" ref="J49" si="35">J17+J28+J32</f>
        <v>898702422.01999998</v>
      </c>
      <c r="K49" s="51">
        <f t="shared" ref="K49:U49" si="36">K17+K28+K32</f>
        <v>94674</v>
      </c>
      <c r="L49" s="51"/>
      <c r="M49" s="51">
        <f t="shared" ref="M49:O49" si="37">M17+M28+M32</f>
        <v>221726888</v>
      </c>
      <c r="N49" s="51"/>
      <c r="O49" s="51">
        <f t="shared" si="37"/>
        <v>107726791.31</v>
      </c>
      <c r="P49" s="51"/>
      <c r="Q49" s="51">
        <f t="shared" ref="Q49:S49" si="38">Q17+Q28+Q32</f>
        <v>221726889</v>
      </c>
      <c r="R49" s="51"/>
      <c r="S49" s="51">
        <f t="shared" si="38"/>
        <v>98326241.010000035</v>
      </c>
      <c r="T49" s="51">
        <f>T17+T28+T32</f>
        <v>102565</v>
      </c>
      <c r="U49" s="51">
        <f t="shared" si="36"/>
        <v>443453777</v>
      </c>
      <c r="V49" s="51">
        <f t="shared" ref="V49:W49" si="39">V17+V28+V32</f>
        <v>83538</v>
      </c>
      <c r="W49" s="51">
        <f t="shared" si="39"/>
        <v>538588233.58000004</v>
      </c>
      <c r="X49" s="51">
        <f>X17+X28+X38/3</f>
        <v>374.50400720812274</v>
      </c>
      <c r="Y49" s="51">
        <f>Y17+Y33+Y38/3</f>
        <v>254.76773869051598</v>
      </c>
    </row>
    <row r="50" spans="1:25" ht="44.1" customHeight="1" x14ac:dyDescent="0.25">
      <c r="A50" s="83" t="s">
        <v>98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5"/>
    </row>
    <row r="51" spans="1:25" x14ac:dyDescent="0.25">
      <c r="A51" s="2"/>
      <c r="B51" s="52"/>
      <c r="C51" s="52"/>
      <c r="D51" s="52"/>
      <c r="E51" s="2"/>
      <c r="F51" s="46"/>
      <c r="G51" s="2"/>
      <c r="H51" s="2"/>
      <c r="I51" s="2"/>
      <c r="J51" s="5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5">
      <c r="A52" s="2"/>
      <c r="B52" s="52"/>
      <c r="C52" s="52"/>
      <c r="D52" s="52"/>
      <c r="E52" s="2"/>
      <c r="F52" s="46"/>
      <c r="G52" s="2"/>
      <c r="H52" s="2"/>
      <c r="I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"/>
      <c r="Y52" s="54"/>
    </row>
    <row r="53" spans="1:25" x14ac:dyDescent="0.25">
      <c r="A53" s="55"/>
      <c r="B53" s="55"/>
      <c r="C53" s="55"/>
      <c r="D53" s="55"/>
      <c r="E53" s="55"/>
      <c r="F53" s="47"/>
      <c r="G53" s="56"/>
      <c r="H53" s="56"/>
      <c r="I53" s="56"/>
      <c r="J53" s="57"/>
      <c r="K53" s="58"/>
      <c r="L53" s="5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55"/>
      <c r="Y53" s="55"/>
    </row>
    <row r="54" spans="1:25" ht="15.75" x14ac:dyDescent="0.25">
      <c r="F54" s="48"/>
      <c r="G54" s="46"/>
      <c r="H54" s="46"/>
      <c r="I54" s="46"/>
      <c r="J54" s="46"/>
      <c r="K54" s="49"/>
      <c r="L54" s="4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x14ac:dyDescent="0.25">
      <c r="F55" s="48"/>
      <c r="G55" s="47"/>
      <c r="H55" s="47"/>
      <c r="I55" s="47"/>
      <c r="J55" s="47"/>
      <c r="K55" s="47"/>
      <c r="L55" s="49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3"/>
    </row>
    <row r="56" spans="1:25" ht="15.75" x14ac:dyDescent="0.25">
      <c r="B56" s="52"/>
      <c r="C56" s="52"/>
      <c r="D56" s="52"/>
      <c r="E56" s="2"/>
      <c r="F56" s="46"/>
      <c r="G56" s="48"/>
      <c r="H56" s="48"/>
      <c r="I56" s="48"/>
      <c r="J56" s="48"/>
      <c r="K56" s="50"/>
      <c r="L56" s="48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x14ac:dyDescent="0.25">
      <c r="B57" s="52"/>
      <c r="C57" s="52"/>
      <c r="D57" s="52"/>
      <c r="E57" s="2"/>
      <c r="F57" s="46"/>
      <c r="G57" s="48"/>
      <c r="H57" s="48"/>
      <c r="I57" s="48"/>
      <c r="J57" s="48"/>
      <c r="K57" s="48"/>
      <c r="L57" s="59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x14ac:dyDescent="0.25">
      <c r="B58" s="2"/>
      <c r="C58" s="2"/>
      <c r="D58" s="2"/>
      <c r="E58" s="2"/>
      <c r="F58" s="49"/>
      <c r="G58" s="46"/>
      <c r="H58" s="48"/>
      <c r="I58" s="48"/>
      <c r="J58" s="48"/>
      <c r="K58" s="48"/>
      <c r="L58" s="4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x14ac:dyDescent="0.25">
      <c r="B59" s="55"/>
      <c r="C59" s="55"/>
      <c r="D59" s="55"/>
      <c r="E59" s="55"/>
      <c r="F59" s="47"/>
      <c r="G59" s="46"/>
      <c r="H59" s="60"/>
      <c r="I59" s="60"/>
      <c r="J59" s="60"/>
      <c r="K59" s="48"/>
      <c r="L59" s="49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x14ac:dyDescent="0.25">
      <c r="F60" s="48"/>
      <c r="G60" s="49"/>
      <c r="H60" s="49"/>
      <c r="I60" s="49"/>
      <c r="J60" s="49"/>
      <c r="K60" s="48"/>
      <c r="L60" s="49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x14ac:dyDescent="0.25">
      <c r="F61" s="48"/>
      <c r="G61" s="47"/>
      <c r="H61" s="47"/>
      <c r="I61" s="47"/>
      <c r="J61" s="47"/>
      <c r="K61" s="48"/>
      <c r="L61" s="49"/>
    </row>
    <row r="62" spans="1:25" ht="15.75" x14ac:dyDescent="0.25">
      <c r="F62" s="48"/>
      <c r="G62" s="48"/>
      <c r="H62" s="48"/>
      <c r="I62" s="47"/>
      <c r="J62" s="48"/>
      <c r="K62" s="48"/>
      <c r="L62" s="49"/>
    </row>
    <row r="63" spans="1:25" ht="15.75" x14ac:dyDescent="0.25">
      <c r="F63" s="48"/>
      <c r="G63" s="48"/>
      <c r="H63" s="48"/>
      <c r="I63" s="47"/>
      <c r="J63" s="48"/>
      <c r="K63" s="48"/>
      <c r="L63" s="50"/>
    </row>
    <row r="64" spans="1:25" ht="15.75" x14ac:dyDescent="0.25">
      <c r="G64" s="48"/>
      <c r="H64" s="48"/>
      <c r="I64" s="48"/>
      <c r="J64" s="48"/>
      <c r="K64" s="48"/>
      <c r="L64" s="50"/>
    </row>
    <row r="65" spans="7:12" ht="15.75" x14ac:dyDescent="0.25">
      <c r="G65" s="48"/>
      <c r="H65" s="48"/>
      <c r="I65" s="48"/>
      <c r="J65" s="48"/>
      <c r="K65" s="48"/>
      <c r="L65" s="50"/>
    </row>
    <row r="66" spans="7:12" x14ac:dyDescent="0.25">
      <c r="G66" s="50"/>
      <c r="H66" s="50"/>
      <c r="I66" s="50"/>
      <c r="J66" s="50"/>
      <c r="K66" s="50"/>
      <c r="L66" s="50"/>
    </row>
  </sheetData>
  <mergeCells count="134">
    <mergeCell ref="A10:B10"/>
    <mergeCell ref="A11:B11"/>
    <mergeCell ref="A12:B12"/>
    <mergeCell ref="A50:Y50"/>
    <mergeCell ref="T39:T46"/>
    <mergeCell ref="U39:U42"/>
    <mergeCell ref="T14:U14"/>
    <mergeCell ref="T15:U15"/>
    <mergeCell ref="T18:T19"/>
    <mergeCell ref="T22:T24"/>
    <mergeCell ref="T26:T27"/>
    <mergeCell ref="T29:T30"/>
    <mergeCell ref="V14:W14"/>
    <mergeCell ref="V15:W15"/>
    <mergeCell ref="V18:V19"/>
    <mergeCell ref="V22:V24"/>
    <mergeCell ref="V26:V27"/>
    <mergeCell ref="V29:V30"/>
    <mergeCell ref="A49:G49"/>
    <mergeCell ref="X26:X27"/>
    <mergeCell ref="X29:X30"/>
    <mergeCell ref="R34:R36"/>
    <mergeCell ref="L34:L36"/>
    <mergeCell ref="L39:L46"/>
    <mergeCell ref="Y39:Y42"/>
    <mergeCell ref="A47:G47"/>
    <mergeCell ref="V39:V46"/>
    <mergeCell ref="W39:W42"/>
    <mergeCell ref="N39:N46"/>
    <mergeCell ref="O39:O42"/>
    <mergeCell ref="P39:P46"/>
    <mergeCell ref="Q39:Q42"/>
    <mergeCell ref="R39:R46"/>
    <mergeCell ref="S39:S42"/>
    <mergeCell ref="H39:H42"/>
    <mergeCell ref="I39:I42"/>
    <mergeCell ref="J39:J42"/>
    <mergeCell ref="K39:K46"/>
    <mergeCell ref="A39:A46"/>
    <mergeCell ref="B39:B46"/>
    <mergeCell ref="C39:C46"/>
    <mergeCell ref="D39:D46"/>
    <mergeCell ref="E39:E46"/>
    <mergeCell ref="F39:F46"/>
    <mergeCell ref="G39:G42"/>
    <mergeCell ref="P34:P36"/>
    <mergeCell ref="X34:X36"/>
    <mergeCell ref="V34:V36"/>
    <mergeCell ref="T34:T36"/>
    <mergeCell ref="A32:G32"/>
    <mergeCell ref="A34:A36"/>
    <mergeCell ref="B34:B36"/>
    <mergeCell ref="C34:C36"/>
    <mergeCell ref="D34:D36"/>
    <mergeCell ref="E34:E36"/>
    <mergeCell ref="F34:F36"/>
    <mergeCell ref="K34:K35"/>
    <mergeCell ref="M39:M42"/>
    <mergeCell ref="N34:N36"/>
    <mergeCell ref="X39:X46"/>
    <mergeCell ref="A38:G38"/>
    <mergeCell ref="K29:K30"/>
    <mergeCell ref="L29:L30"/>
    <mergeCell ref="N29:N30"/>
    <mergeCell ref="P29:P30"/>
    <mergeCell ref="R29:R30"/>
    <mergeCell ref="A28:G28"/>
    <mergeCell ref="A29:A30"/>
    <mergeCell ref="B29:B30"/>
    <mergeCell ref="C29:C30"/>
    <mergeCell ref="D29:D30"/>
    <mergeCell ref="E29:E30"/>
    <mergeCell ref="F29:F30"/>
    <mergeCell ref="F26:F27"/>
    <mergeCell ref="K26:K27"/>
    <mergeCell ref="L26:L27"/>
    <mergeCell ref="N26:N27"/>
    <mergeCell ref="P26:P27"/>
    <mergeCell ref="R26:R27"/>
    <mergeCell ref="P22:P24"/>
    <mergeCell ref="R22:R24"/>
    <mergeCell ref="X22:X24"/>
    <mergeCell ref="F22:F24"/>
    <mergeCell ref="K22:K24"/>
    <mergeCell ref="L22:L24"/>
    <mergeCell ref="N22:N24"/>
    <mergeCell ref="A26:A27"/>
    <mergeCell ref="B26:B27"/>
    <mergeCell ref="C26:C27"/>
    <mergeCell ref="D26:D27"/>
    <mergeCell ref="E26:E27"/>
    <mergeCell ref="A22:A24"/>
    <mergeCell ref="B22:B24"/>
    <mergeCell ref="C22:C24"/>
    <mergeCell ref="D22:D24"/>
    <mergeCell ref="E22:E24"/>
    <mergeCell ref="I15:I16"/>
    <mergeCell ref="N18:N19"/>
    <mergeCell ref="P18:P19"/>
    <mergeCell ref="R18:R19"/>
    <mergeCell ref="X18:X19"/>
    <mergeCell ref="B17:G17"/>
    <mergeCell ref="A18:A19"/>
    <mergeCell ref="B18:B19"/>
    <mergeCell ref="C18:C19"/>
    <mergeCell ref="D18:D19"/>
    <mergeCell ref="E18:E19"/>
    <mergeCell ref="F18:F19"/>
    <mergeCell ref="K18:K19"/>
    <mergeCell ref="L18:L19"/>
    <mergeCell ref="A9:Y9"/>
    <mergeCell ref="A14:A16"/>
    <mergeCell ref="B14:K14"/>
    <mergeCell ref="L14:M14"/>
    <mergeCell ref="N14:O14"/>
    <mergeCell ref="P14:Q14"/>
    <mergeCell ref="R14:S14"/>
    <mergeCell ref="X14:Y14"/>
    <mergeCell ref="A3:Y3"/>
    <mergeCell ref="A4:Y4"/>
    <mergeCell ref="A6:Y6"/>
    <mergeCell ref="A7:Y7"/>
    <mergeCell ref="A8:Y8"/>
    <mergeCell ref="J15:J16"/>
    <mergeCell ref="K15:K16"/>
    <mergeCell ref="L15:M15"/>
    <mergeCell ref="N15:O15"/>
    <mergeCell ref="P15:Q15"/>
    <mergeCell ref="R15:S15"/>
    <mergeCell ref="B15:B16"/>
    <mergeCell ref="C15:E15"/>
    <mergeCell ref="F15:F16"/>
    <mergeCell ref="G15:G16"/>
    <mergeCell ref="H15:H16"/>
  </mergeCells>
  <phoneticPr fontId="9" type="noConversion"/>
  <printOptions horizontalCentered="1"/>
  <pageMargins left="0.25" right="0.25" top="0.25" bottom="0.25" header="0" footer="0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2025-02-05T22:06:49Z</cp:lastPrinted>
  <dcterms:created xsi:type="dcterms:W3CDTF">2024-07-11T17:46:03Z</dcterms:created>
  <dcterms:modified xsi:type="dcterms:W3CDTF">2025-02-07T12:49:07Z</dcterms:modified>
</cp:coreProperties>
</file>